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4"/>
  </bookViews>
  <sheets>
    <sheet name="seznam" sheetId="1" r:id="rId1"/>
    <sheet name="sk 3-4" sheetId="2" r:id="rId2"/>
    <sheet name="pavouk" sheetId="3" r:id="rId3"/>
    <sheet name="zap_pav" sheetId="4" r:id="rId4"/>
    <sheet name="útěcha" sheetId="5" r:id="rId5"/>
    <sheet name="zap_útěcha" sheetId="6" r:id="rId6"/>
    <sheet name="zápis" sheetId="7" r:id="rId7"/>
    <sheet name="zápis tisk" sheetId="8" r:id="rId8"/>
  </sheets>
  <definedNames>
    <definedName name="_xlnm.Print_Area" localSheetId="1">'sk 3-4'!$A:$AH</definedName>
    <definedName name="_xlnm.Print_Area" localSheetId="7">'zápis tisk'!$A$1:$M$20</definedName>
  </definedNames>
  <calcPr fullCalcOnLoad="1"/>
</workbook>
</file>

<file path=xl/sharedStrings.xml><?xml version="1.0" encoding="utf-8"?>
<sst xmlns="http://schemas.openxmlformats.org/spreadsheetml/2006/main" count="920" uniqueCount="133">
  <si>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</si>
  <si>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</si>
  <si>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</si>
  <si>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</si>
  <si>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</si>
  <si>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</si>
  <si>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</si>
  <si>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</si>
  <si>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</si>
  <si>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</si>
  <si>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</si>
  <si>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</si>
  <si>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</si>
  <si>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</si>
  <si>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</si>
  <si>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</si>
  <si>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</si>
  <si>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</si>
  <si>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</si>
  <si>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</si>
  <si>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</si>
  <si>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</si>
  <si>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</si>
  <si>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</si>
  <si>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</si>
  <si>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</si>
  <si>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</si>
  <si>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3</t>
  </si>
  <si>
    <t>4</t>
  </si>
  <si>
    <t>název turnaje:</t>
  </si>
  <si>
    <t>hráč č1</t>
  </si>
  <si>
    <t>hráč č.2</t>
  </si>
  <si>
    <t>kolo</t>
  </si>
  <si>
    <t>datum</t>
  </si>
  <si>
    <t>stůl</t>
  </si>
  <si>
    <t>1</t>
  </si>
  <si>
    <t>2</t>
  </si>
  <si>
    <t>5</t>
  </si>
  <si>
    <t>6</t>
  </si>
  <si>
    <t>sada 1</t>
  </si>
  <si>
    <t>sada 2</t>
  </si>
  <si>
    <t>sada 3</t>
  </si>
  <si>
    <t>sada 4</t>
  </si>
  <si>
    <t>sada 5</t>
  </si>
  <si>
    <t>Celkem zápas</t>
  </si>
  <si>
    <t>Rozhodčí:</t>
  </si>
  <si>
    <t>Vítěz:</t>
  </si>
  <si>
    <t>SKST Hodonín</t>
  </si>
  <si>
    <t>KST Blansko</t>
  </si>
  <si>
    <t>MSK Břeclav</t>
  </si>
  <si>
    <t>Sokol Klobouky</t>
  </si>
  <si>
    <t>Baník Ratíškovice</t>
  </si>
  <si>
    <t>Sokol Bzenec</t>
  </si>
  <si>
    <t>Slovan Hodonín</t>
  </si>
  <si>
    <t>Orel Boskovice</t>
  </si>
  <si>
    <t>Sokol Vracov</t>
  </si>
  <si>
    <t>skupina M</t>
  </si>
  <si>
    <t>skupina N</t>
  </si>
  <si>
    <t>skupina O</t>
  </si>
  <si>
    <t>skupina P</t>
  </si>
  <si>
    <t>26.10.2014</t>
  </si>
  <si>
    <t>zápas</t>
  </si>
  <si>
    <t>Hromek Filip</t>
  </si>
  <si>
    <t>2000</t>
  </si>
  <si>
    <t>Ilčíková Anežka</t>
  </si>
  <si>
    <t>Ševčíková Klára</t>
  </si>
  <si>
    <t>Podrazil David</t>
  </si>
  <si>
    <t>Hoch Vítek</t>
  </si>
  <si>
    <t>Sokol Kobylí</t>
  </si>
  <si>
    <t>Vacek Jan</t>
  </si>
  <si>
    <t>Juras Pavel</t>
  </si>
  <si>
    <t>Rygl Ondřej</t>
  </si>
  <si>
    <t>Sokol Brno I.</t>
  </si>
  <si>
    <t>Krejčiřík Stanislav</t>
  </si>
  <si>
    <t>Vybíral Matouš</t>
  </si>
  <si>
    <t>TTC Sokol Znojmo</t>
  </si>
  <si>
    <t>Henek Dominik</t>
  </si>
  <si>
    <t>1998</t>
  </si>
  <si>
    <t>Šprtová Karolína</t>
  </si>
  <si>
    <t>Zukal Adam</t>
  </si>
  <si>
    <t>Vašík Michal</t>
  </si>
  <si>
    <t>Šíblová Sára</t>
  </si>
  <si>
    <t>1999</t>
  </si>
  <si>
    <t>Vališ Dominik</t>
  </si>
  <si>
    <t>Hrubý Otto</t>
  </si>
  <si>
    <t>Babušík Tomáš</t>
  </si>
  <si>
    <t>Ondrovčák Radek</t>
  </si>
  <si>
    <t>Kubík Josef</t>
  </si>
  <si>
    <t>Héna Jaroslav</t>
  </si>
  <si>
    <t>Juras Martin</t>
  </si>
  <si>
    <t>Harna Václav</t>
  </si>
  <si>
    <t>Kuchařič Jiří</t>
  </si>
  <si>
    <t>Dočekal Petr</t>
  </si>
  <si>
    <t>SKST Nový Lískovec</t>
  </si>
  <si>
    <t>Andrýsek Zbyněk</t>
  </si>
  <si>
    <t>Bábíček Radek</t>
  </si>
  <si>
    <t>2001</t>
  </si>
  <si>
    <t>Hradil Kryštof</t>
  </si>
  <si>
    <t>Kalus Tomáš</t>
  </si>
  <si>
    <t>Šubík Jiří</t>
  </si>
  <si>
    <t>Rybecký Jakub</t>
  </si>
  <si>
    <t>SKST Rohatec</t>
  </si>
  <si>
    <t>Brhel Štěpán</t>
  </si>
  <si>
    <t>2006</t>
  </si>
  <si>
    <t>Nguyen Tomáš</t>
  </si>
  <si>
    <t>Nevřivý Rudolf</t>
  </si>
  <si>
    <t>BTM B - dorost</t>
  </si>
  <si>
    <t>9</t>
  </si>
  <si>
    <t>8</t>
  </si>
  <si>
    <t>12</t>
  </si>
  <si>
    <t>-10</t>
  </si>
  <si>
    <t>-3</t>
  </si>
  <si>
    <t>-6</t>
  </si>
  <si>
    <t>-7</t>
  </si>
  <si>
    <t>7</t>
  </si>
  <si>
    <t>-8</t>
  </si>
  <si>
    <t>-5</t>
  </si>
  <si>
    <t>-2</t>
  </si>
  <si>
    <t>-4</t>
  </si>
  <si>
    <t>-12</t>
  </si>
  <si>
    <t>10</t>
  </si>
  <si>
    <t>-9</t>
  </si>
  <si>
    <t>-11</t>
  </si>
  <si>
    <t>13</t>
  </si>
  <si>
    <t>-13</t>
  </si>
  <si>
    <t>-14</t>
  </si>
  <si>
    <t>-19</t>
  </si>
  <si>
    <t>BTM B - dorost                   2.stupeň</t>
  </si>
  <si>
    <t>BTM B - dorost                    útěcha</t>
  </si>
  <si>
    <t>11</t>
  </si>
  <si>
    <t>-1</t>
  </si>
  <si>
    <t>14</t>
  </si>
  <si>
    <t>-0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</si>
</sst>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0;\-0"/>
    <numFmt numFmtId="165" formatCode="0;0;0"/>
    <numFmt numFmtId="166" formatCode="0;\-0;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20"/>
      <name val="Times New Roman CE"/>
      <family val="1"/>
    </font>
    <font>
      <sz val="2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Times New Roman CE"/>
      <family val="1"/>
    </font>
    <font>
      <b/>
      <sz val="10"/>
      <color indexed="10"/>
      <name val="Arial CE"/>
      <family val="2"/>
    </font>
    <font>
      <b/>
      <sz val="10"/>
      <color indexed="10"/>
      <name val="Times New Roman CE"/>
      <family val="1"/>
    </font>
    <font>
      <b/>
      <sz val="20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4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27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NumberFormat="1" applyFont="1" applyBorder="1" applyAlignment="1" applyProtection="1">
      <alignment vertical="center"/>
      <protection hidden="1"/>
    </xf>
    <xf numFmtId="0" fontId="2" fillId="0" borderId="31" xfId="0" applyNumberFormat="1" applyFont="1" applyBorder="1" applyAlignment="1" applyProtection="1">
      <alignment vertical="center"/>
      <protection hidden="1"/>
    </xf>
    <xf numFmtId="0" fontId="10" fillId="0" borderId="25" xfId="0" applyNumberFormat="1" applyFont="1" applyBorder="1" applyAlignment="1" applyProtection="1">
      <alignment horizontal="right" vertical="center"/>
      <protection hidden="1"/>
    </xf>
    <xf numFmtId="0" fontId="10" fillId="0" borderId="28" xfId="0" applyNumberFormat="1" applyFont="1" applyBorder="1" applyAlignment="1" applyProtection="1">
      <alignment horizontal="right" vertical="center"/>
      <protection hidden="1"/>
    </xf>
    <xf numFmtId="49" fontId="2" fillId="24" borderId="27" xfId="0" applyNumberFormat="1" applyFont="1" applyFill="1" applyBorder="1" applyAlignment="1" applyProtection="1">
      <alignment horizontal="center"/>
      <protection locked="0"/>
    </xf>
    <xf numFmtId="49" fontId="2" fillId="24" borderId="23" xfId="0" applyNumberFormat="1" applyFont="1" applyFill="1" applyBorder="1" applyAlignment="1" applyProtection="1">
      <alignment horizontal="center"/>
      <protection locked="0"/>
    </xf>
    <xf numFmtId="49" fontId="2" fillId="24" borderId="24" xfId="0" applyNumberFormat="1" applyFont="1" applyFill="1" applyBorder="1" applyAlignment="1" applyProtection="1">
      <alignment horizontal="center"/>
      <protection locked="0"/>
    </xf>
    <xf numFmtId="49" fontId="2" fillId="24" borderId="26" xfId="0" applyNumberFormat="1" applyFont="1" applyFill="1" applyBorder="1" applyAlignment="1" applyProtection="1">
      <alignment horizontal="center"/>
      <protection locked="0"/>
    </xf>
    <xf numFmtId="49" fontId="2" fillId="24" borderId="29" xfId="0" applyNumberFormat="1" applyFont="1" applyFill="1" applyBorder="1" applyAlignment="1" applyProtection="1">
      <alignment horizontal="center"/>
      <protection locked="0"/>
    </xf>
    <xf numFmtId="49" fontId="2" fillId="24" borderId="30" xfId="0" applyNumberFormat="1" applyFont="1" applyFill="1" applyBorder="1" applyAlignment="1" applyProtection="1">
      <alignment horizontal="center"/>
      <protection locked="0"/>
    </xf>
    <xf numFmtId="49" fontId="2" fillId="24" borderId="15" xfId="0" applyNumberFormat="1" applyFont="1" applyFill="1" applyBorder="1" applyAlignment="1" applyProtection="1">
      <alignment horizontal="center"/>
      <protection locked="0"/>
    </xf>
    <xf numFmtId="49" fontId="2" fillId="24" borderId="16" xfId="0" applyNumberFormat="1" applyFont="1" applyFill="1" applyBorder="1" applyAlignment="1" applyProtection="1">
      <alignment horizontal="center"/>
      <protection locked="0"/>
    </xf>
    <xf numFmtId="49" fontId="2" fillId="24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27" xfId="0" applyFont="1" applyBorder="1" applyAlignment="1" applyProtection="1">
      <alignment horizontal="left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49" fontId="2" fillId="24" borderId="25" xfId="0" applyNumberFormat="1" applyFont="1" applyFill="1" applyBorder="1" applyAlignment="1" applyProtection="1">
      <alignment horizontal="center"/>
      <protection locked="0"/>
    </xf>
    <xf numFmtId="49" fontId="2" fillId="24" borderId="28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49" fontId="2" fillId="24" borderId="31" xfId="0" applyNumberFormat="1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2" fillId="24" borderId="35" xfId="0" applyNumberFormat="1" applyFont="1" applyFill="1" applyBorder="1" applyAlignment="1" applyProtection="1">
      <alignment horizontal="center"/>
      <protection locked="0"/>
    </xf>
    <xf numFmtId="49" fontId="2" fillId="24" borderId="36" xfId="0" applyNumberFormat="1" applyFont="1" applyFill="1" applyBorder="1" applyAlignment="1" applyProtection="1">
      <alignment horizontal="center"/>
      <protection locked="0"/>
    </xf>
    <xf numFmtId="49" fontId="2" fillId="24" borderId="37" xfId="0" applyNumberFormat="1" applyFont="1" applyFill="1" applyBorder="1" applyAlignment="1" applyProtection="1">
      <alignment horizontal="center"/>
      <protection locked="0"/>
    </xf>
    <xf numFmtId="49" fontId="2" fillId="24" borderId="32" xfId="0" applyNumberFormat="1" applyFont="1" applyFill="1" applyBorder="1" applyAlignment="1" applyProtection="1">
      <alignment horizontal="center"/>
      <protection locked="0"/>
    </xf>
    <xf numFmtId="49" fontId="2" fillId="24" borderId="33" xfId="0" applyNumberFormat="1" applyFont="1" applyFill="1" applyBorder="1" applyAlignment="1" applyProtection="1">
      <alignment horizontal="center"/>
      <protection locked="0"/>
    </xf>
    <xf numFmtId="49" fontId="2" fillId="24" borderId="34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vertical="center"/>
      <protection hidden="1"/>
    </xf>
    <xf numFmtId="0" fontId="1" fillId="0" borderId="4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left"/>
      <protection hidden="1"/>
    </xf>
    <xf numFmtId="0" fontId="10" fillId="0" borderId="45" xfId="0" applyFont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2" fillId="6" borderId="0" xfId="0" applyFont="1" applyFill="1" applyBorder="1" applyAlignment="1" applyProtection="1">
      <alignment horizontal="center"/>
      <protection hidden="1"/>
    </xf>
    <xf numFmtId="49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4" fillId="0" borderId="48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left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left"/>
      <protection hidden="1"/>
    </xf>
    <xf numFmtId="49" fontId="2" fillId="24" borderId="52" xfId="0" applyNumberFormat="1" applyFont="1" applyFill="1" applyBorder="1" applyAlignment="1" applyProtection="1">
      <alignment horizontal="center"/>
      <protection locked="0"/>
    </xf>
    <xf numFmtId="49" fontId="2" fillId="24" borderId="50" xfId="0" applyNumberFormat="1" applyFont="1" applyFill="1" applyBorder="1" applyAlignment="1" applyProtection="1">
      <alignment horizontal="center"/>
      <protection locked="0"/>
    </xf>
    <xf numFmtId="49" fontId="2" fillId="24" borderId="51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34" fillId="0" borderId="0" xfId="47" applyFont="1" applyBorder="1">
      <alignment/>
      <protection/>
    </xf>
    <xf numFmtId="0" fontId="0" fillId="0" borderId="53" xfId="0" applyBorder="1" applyAlignment="1">
      <alignment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4" fillId="0" borderId="0" xfId="47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58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2" fillId="0" borderId="38" xfId="0" applyFont="1" applyBorder="1" applyAlignment="1" applyProtection="1">
      <alignment horizontal="center" vertical="center"/>
      <protection hidden="1"/>
    </xf>
    <xf numFmtId="0" fontId="0" fillId="0" borderId="59" xfId="0" applyBorder="1" applyAlignment="1">
      <alignment/>
    </xf>
    <xf numFmtId="0" fontId="2" fillId="0" borderId="42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1" fillId="25" borderId="46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>
      <alignment/>
    </xf>
    <xf numFmtId="0" fontId="1" fillId="0" borderId="70" xfId="0" applyFont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2" fillId="0" borderId="72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/>
    </xf>
    <xf numFmtId="0" fontId="2" fillId="0" borderId="67" xfId="0" applyNumberFormat="1" applyFont="1" applyBorder="1" applyAlignment="1" applyProtection="1">
      <alignment horizontal="center" vertical="center"/>
      <protection hidden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35" xfId="0" applyBorder="1" applyAlignment="1">
      <alignment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1" fillId="25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78" xfId="0" applyNumberFormat="1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" fillId="0" borderId="82" xfId="0" applyFont="1" applyBorder="1" applyAlignment="1" applyProtection="1">
      <alignment horizontal="center" vertical="center"/>
      <protection hidden="1"/>
    </xf>
    <xf numFmtId="0" fontId="9" fillId="0" borderId="80" xfId="0" applyFont="1" applyBorder="1" applyAlignment="1">
      <alignment/>
    </xf>
    <xf numFmtId="0" fontId="9" fillId="0" borderId="52" xfId="0" applyFont="1" applyBorder="1" applyAlignment="1">
      <alignment/>
    </xf>
    <xf numFmtId="0" fontId="1" fillId="0" borderId="83" xfId="0" applyFont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0" borderId="78" xfId="0" applyFont="1" applyBorder="1" applyAlignment="1" applyProtection="1">
      <alignment horizontal="center"/>
      <protection hidden="1"/>
    </xf>
    <xf numFmtId="0" fontId="0" fillId="0" borderId="21" xfId="0" applyBorder="1" applyAlignment="1">
      <alignment/>
    </xf>
    <xf numFmtId="0" fontId="0" fillId="0" borderId="52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86" xfId="0" applyFont="1" applyFill="1" applyBorder="1" applyAlignment="1" applyProtection="1">
      <alignment horizontal="center" vertical="center"/>
      <protection hidden="1"/>
    </xf>
    <xf numFmtId="0" fontId="0" fillId="0" borderId="87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2" fillId="25" borderId="88" xfId="0" applyFont="1" applyFill="1" applyBorder="1" applyAlignment="1" applyProtection="1">
      <alignment horizontal="center" vertical="center"/>
      <protection locked="0"/>
    </xf>
    <xf numFmtId="0" fontId="2" fillId="25" borderId="89" xfId="0" applyFont="1" applyFill="1" applyBorder="1" applyAlignment="1" applyProtection="1">
      <alignment horizontal="center" vertical="center"/>
      <protection locked="0"/>
    </xf>
    <xf numFmtId="0" fontId="2" fillId="25" borderId="9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5" borderId="0" xfId="0" applyFont="1" applyFill="1" applyBorder="1" applyAlignment="1" applyProtection="1">
      <alignment horizontal="center" vertical="center"/>
      <protection hidden="1"/>
    </xf>
    <xf numFmtId="0" fontId="2" fillId="25" borderId="3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2" fillId="0" borderId="69" xfId="0" applyFont="1" applyBorder="1" applyAlignment="1">
      <alignment horizontal="left" vertical="top"/>
    </xf>
    <xf numFmtId="0" fontId="2" fillId="0" borderId="92" xfId="0" applyFont="1" applyBorder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375" style="96" customWidth="1"/>
    <col min="2" max="2" width="20.75390625" style="34" customWidth="1"/>
    <col min="3" max="3" width="19.75390625" style="34" customWidth="1"/>
    <col min="4" max="4" width="9.125" style="33" customWidth="1"/>
    <col min="5" max="5" width="6.75390625" style="33" customWidth="1"/>
    <col min="10" max="11" width="9.125" style="136" customWidth="1"/>
  </cols>
  <sheetData>
    <row r="1" spans="1:11" s="1" customFormat="1" ht="12.75">
      <c r="A1" s="96"/>
      <c r="B1" s="33" t="s">
        <v>8</v>
      </c>
      <c r="C1" s="33" t="s">
        <v>0</v>
      </c>
      <c r="D1" s="33" t="s">
        <v>9</v>
      </c>
      <c r="E1" s="33" t="s">
        <v>1</v>
      </c>
      <c r="J1" s="135"/>
      <c r="K1" s="135"/>
    </row>
    <row r="2" spans="1:10" ht="12.75">
      <c r="A2" s="127">
        <v>1</v>
      </c>
      <c r="B2" s="35" t="s">
        <v>65</v>
      </c>
      <c r="C2" s="35" t="s">
        <v>47</v>
      </c>
      <c r="D2" s="36">
        <v>12</v>
      </c>
      <c r="E2" s="36">
        <v>2000</v>
      </c>
      <c r="J2" s="134"/>
    </row>
    <row r="3" spans="1:10" ht="12.75">
      <c r="A3" s="127">
        <v>2</v>
      </c>
      <c r="B3" s="35" t="s">
        <v>64</v>
      </c>
      <c r="C3" s="35" t="s">
        <v>47</v>
      </c>
      <c r="D3" s="36">
        <v>13</v>
      </c>
      <c r="E3" s="36">
        <v>2000</v>
      </c>
      <c r="J3" s="134"/>
    </row>
    <row r="4" spans="1:10" ht="12.75">
      <c r="A4" s="127">
        <v>3</v>
      </c>
      <c r="B4" s="35" t="s">
        <v>76</v>
      </c>
      <c r="C4" s="35" t="s">
        <v>54</v>
      </c>
      <c r="D4" s="36">
        <v>16</v>
      </c>
      <c r="E4" s="36">
        <v>1998</v>
      </c>
      <c r="J4" s="134"/>
    </row>
    <row r="5" spans="1:10" ht="12.75">
      <c r="A5" s="127">
        <v>4</v>
      </c>
      <c r="B5" s="35" t="s">
        <v>78</v>
      </c>
      <c r="C5" s="35" t="s">
        <v>47</v>
      </c>
      <c r="D5" s="36">
        <v>18</v>
      </c>
      <c r="E5" s="36">
        <v>1999</v>
      </c>
      <c r="J5" s="134"/>
    </row>
    <row r="6" spans="1:10" ht="12.75">
      <c r="A6" s="127">
        <v>5</v>
      </c>
      <c r="B6" s="35" t="s">
        <v>79</v>
      </c>
      <c r="C6" s="35" t="s">
        <v>48</v>
      </c>
      <c r="D6" s="36">
        <v>19</v>
      </c>
      <c r="E6" s="36">
        <v>1998</v>
      </c>
      <c r="J6" s="134"/>
    </row>
    <row r="7" spans="1:10" ht="12.75">
      <c r="A7" s="127">
        <v>6</v>
      </c>
      <c r="B7" s="35" t="s">
        <v>80</v>
      </c>
      <c r="C7" s="35" t="s">
        <v>52</v>
      </c>
      <c r="D7" s="36">
        <v>21</v>
      </c>
      <c r="E7" s="36">
        <v>1998</v>
      </c>
      <c r="J7" s="129"/>
    </row>
    <row r="8" spans="1:10" ht="12.75">
      <c r="A8" s="127">
        <v>7</v>
      </c>
      <c r="B8" s="35" t="s">
        <v>66</v>
      </c>
      <c r="C8" s="35" t="s">
        <v>47</v>
      </c>
      <c r="D8" s="36">
        <v>24</v>
      </c>
      <c r="E8" s="36">
        <v>2001</v>
      </c>
      <c r="J8" s="134"/>
    </row>
    <row r="9" spans="1:10" ht="12.75">
      <c r="A9" s="127">
        <v>8</v>
      </c>
      <c r="B9" s="35" t="s">
        <v>81</v>
      </c>
      <c r="C9" s="35" t="s">
        <v>68</v>
      </c>
      <c r="D9" s="36">
        <v>25</v>
      </c>
      <c r="E9" s="36" t="s">
        <v>82</v>
      </c>
      <c r="J9" s="134"/>
    </row>
    <row r="10" spans="1:10" ht="12.75">
      <c r="A10" s="127">
        <v>9</v>
      </c>
      <c r="B10" s="35" t="s">
        <v>83</v>
      </c>
      <c r="C10" s="35" t="s">
        <v>49</v>
      </c>
      <c r="D10" s="36">
        <v>26</v>
      </c>
      <c r="E10" s="36">
        <v>1998</v>
      </c>
      <c r="J10" s="134"/>
    </row>
    <row r="11" spans="1:10" ht="12.75">
      <c r="A11" s="127">
        <v>10</v>
      </c>
      <c r="B11" s="35" t="s">
        <v>62</v>
      </c>
      <c r="C11" s="35" t="s">
        <v>47</v>
      </c>
      <c r="D11" s="36">
        <v>27</v>
      </c>
      <c r="E11" s="36">
        <v>2001</v>
      </c>
      <c r="J11" s="129"/>
    </row>
    <row r="12" spans="1:10" ht="12.75">
      <c r="A12" s="127">
        <v>11</v>
      </c>
      <c r="B12" s="35" t="s">
        <v>67</v>
      </c>
      <c r="C12" s="35" t="s">
        <v>68</v>
      </c>
      <c r="D12" s="36">
        <v>29</v>
      </c>
      <c r="E12" s="36">
        <v>2000</v>
      </c>
      <c r="J12" s="134"/>
    </row>
    <row r="13" spans="1:10" ht="12.75">
      <c r="A13" s="127">
        <v>12</v>
      </c>
      <c r="B13" s="35" t="s">
        <v>84</v>
      </c>
      <c r="C13" s="35" t="s">
        <v>53</v>
      </c>
      <c r="D13" s="36">
        <v>31</v>
      </c>
      <c r="E13" s="36" t="s">
        <v>82</v>
      </c>
      <c r="J13" s="134"/>
    </row>
    <row r="14" spans="1:10" ht="12.75">
      <c r="A14" s="127">
        <v>13</v>
      </c>
      <c r="B14" s="35" t="s">
        <v>85</v>
      </c>
      <c r="C14" s="35" t="s">
        <v>72</v>
      </c>
      <c r="D14" s="36">
        <v>33</v>
      </c>
      <c r="E14" s="36">
        <v>1997</v>
      </c>
      <c r="J14" s="134"/>
    </row>
    <row r="15" spans="1:10" ht="12.75">
      <c r="A15" s="127">
        <v>14</v>
      </c>
      <c r="B15" s="35" t="s">
        <v>86</v>
      </c>
      <c r="C15" s="35" t="s">
        <v>75</v>
      </c>
      <c r="D15" s="36">
        <v>35</v>
      </c>
      <c r="E15" s="36">
        <v>1999</v>
      </c>
      <c r="J15" s="134"/>
    </row>
    <row r="16" spans="1:10" ht="12.75">
      <c r="A16" s="127">
        <v>15</v>
      </c>
      <c r="B16" s="35" t="s">
        <v>87</v>
      </c>
      <c r="C16" s="35" t="s">
        <v>68</v>
      </c>
      <c r="D16" s="36">
        <v>36</v>
      </c>
      <c r="E16" s="36">
        <v>1999</v>
      </c>
      <c r="J16" s="129"/>
    </row>
    <row r="17" spans="1:10" ht="12.75">
      <c r="A17" s="127">
        <v>16</v>
      </c>
      <c r="B17" s="35" t="s">
        <v>69</v>
      </c>
      <c r="C17" s="35" t="s">
        <v>49</v>
      </c>
      <c r="D17" s="36">
        <v>37</v>
      </c>
      <c r="E17" s="36">
        <v>2000</v>
      </c>
      <c r="J17" s="134"/>
    </row>
    <row r="18" spans="1:10" ht="12.75">
      <c r="A18" s="127">
        <v>17</v>
      </c>
      <c r="B18" s="35" t="s">
        <v>88</v>
      </c>
      <c r="C18" s="35" t="s">
        <v>54</v>
      </c>
      <c r="D18" s="36">
        <v>40</v>
      </c>
      <c r="E18" s="36">
        <v>1997</v>
      </c>
      <c r="J18" s="134"/>
    </row>
    <row r="19" spans="1:10" ht="12.75">
      <c r="A19" s="127">
        <v>18</v>
      </c>
      <c r="B19" s="35" t="s">
        <v>89</v>
      </c>
      <c r="C19" s="35" t="s">
        <v>52</v>
      </c>
      <c r="D19" s="36">
        <v>42</v>
      </c>
      <c r="E19" s="36">
        <v>1999</v>
      </c>
      <c r="J19" s="134"/>
    </row>
    <row r="20" spans="1:10" ht="12.75">
      <c r="A20" s="127">
        <v>19</v>
      </c>
      <c r="B20" s="35" t="s">
        <v>73</v>
      </c>
      <c r="C20" s="35" t="s">
        <v>49</v>
      </c>
      <c r="D20" s="36">
        <v>48</v>
      </c>
      <c r="E20" s="36">
        <v>2001</v>
      </c>
      <c r="J20" s="134"/>
    </row>
    <row r="21" spans="1:10" ht="12.75">
      <c r="A21" s="127">
        <v>20</v>
      </c>
      <c r="B21" s="35" t="s">
        <v>74</v>
      </c>
      <c r="C21" s="35" t="s">
        <v>75</v>
      </c>
      <c r="D21" s="36">
        <v>51</v>
      </c>
      <c r="E21" s="36">
        <v>2001</v>
      </c>
      <c r="J21" s="134"/>
    </row>
    <row r="22" spans="1:10" ht="12.75">
      <c r="A22" s="127">
        <v>21</v>
      </c>
      <c r="B22" s="35" t="s">
        <v>90</v>
      </c>
      <c r="C22" s="35" t="s">
        <v>48</v>
      </c>
      <c r="D22" s="36">
        <v>56</v>
      </c>
      <c r="E22" s="36" t="s">
        <v>82</v>
      </c>
      <c r="J22" s="134"/>
    </row>
    <row r="23" spans="1:10" ht="12.75">
      <c r="A23" s="127">
        <v>22</v>
      </c>
      <c r="B23" s="35" t="s">
        <v>70</v>
      </c>
      <c r="C23" s="35" t="s">
        <v>52</v>
      </c>
      <c r="D23" s="36">
        <v>58</v>
      </c>
      <c r="E23" s="36">
        <v>2001</v>
      </c>
      <c r="J23" s="134"/>
    </row>
    <row r="24" spans="1:10" ht="12.75">
      <c r="A24" s="127">
        <v>23</v>
      </c>
      <c r="B24" s="35" t="s">
        <v>91</v>
      </c>
      <c r="C24" s="35" t="s">
        <v>51</v>
      </c>
      <c r="D24" s="36">
        <v>59</v>
      </c>
      <c r="E24" s="36">
        <v>1999</v>
      </c>
      <c r="J24" s="134"/>
    </row>
    <row r="25" spans="1:10" ht="12.75">
      <c r="A25" s="127">
        <v>24</v>
      </c>
      <c r="B25" s="35" t="s">
        <v>71</v>
      </c>
      <c r="C25" s="35" t="s">
        <v>72</v>
      </c>
      <c r="D25" s="36">
        <v>61</v>
      </c>
      <c r="E25" s="36" t="s">
        <v>63</v>
      </c>
      <c r="J25" s="134"/>
    </row>
    <row r="26" spans="1:10" ht="12.75">
      <c r="A26" s="127">
        <v>25</v>
      </c>
      <c r="B26" s="35" t="s">
        <v>92</v>
      </c>
      <c r="C26" s="35" t="s">
        <v>93</v>
      </c>
      <c r="D26" s="36">
        <v>65</v>
      </c>
      <c r="E26" s="36">
        <v>1999</v>
      </c>
      <c r="J26" s="134"/>
    </row>
    <row r="27" spans="1:10" ht="12.75">
      <c r="A27" s="127">
        <v>26</v>
      </c>
      <c r="B27" s="35" t="s">
        <v>97</v>
      </c>
      <c r="C27" s="35" t="s">
        <v>51</v>
      </c>
      <c r="D27" s="36"/>
      <c r="E27" s="36" t="s">
        <v>63</v>
      </c>
      <c r="J27" s="134"/>
    </row>
    <row r="28" spans="1:10" ht="12.75">
      <c r="A28" s="127">
        <v>27</v>
      </c>
      <c r="B28" s="35" t="s">
        <v>102</v>
      </c>
      <c r="C28" s="35" t="s">
        <v>47</v>
      </c>
      <c r="D28" s="36"/>
      <c r="E28" s="36" t="s">
        <v>103</v>
      </c>
      <c r="J28" s="134"/>
    </row>
    <row r="29" spans="1:10" ht="12.75">
      <c r="A29" s="127">
        <v>28</v>
      </c>
      <c r="B29" s="35" t="s">
        <v>100</v>
      </c>
      <c r="C29" s="35" t="s">
        <v>101</v>
      </c>
      <c r="D29" s="36"/>
      <c r="E29" s="36" t="s">
        <v>77</v>
      </c>
      <c r="J29" s="129"/>
    </row>
    <row r="30" spans="1:10" ht="12.75">
      <c r="A30" s="127">
        <v>29</v>
      </c>
      <c r="B30" s="35" t="s">
        <v>94</v>
      </c>
      <c r="C30" s="35" t="s">
        <v>53</v>
      </c>
      <c r="D30" s="36"/>
      <c r="E30" s="36" t="s">
        <v>77</v>
      </c>
      <c r="J30" s="134"/>
    </row>
    <row r="31" spans="1:10" ht="12.75">
      <c r="A31" s="127">
        <v>30</v>
      </c>
      <c r="B31" s="35" t="s">
        <v>104</v>
      </c>
      <c r="C31" s="35" t="s">
        <v>72</v>
      </c>
      <c r="D31" s="36"/>
      <c r="E31" s="36" t="s">
        <v>77</v>
      </c>
      <c r="J31" s="134"/>
    </row>
    <row r="32" spans="1:10" ht="12.75">
      <c r="A32" s="127">
        <v>31</v>
      </c>
      <c r="B32" s="35" t="s">
        <v>98</v>
      </c>
      <c r="C32" s="35" t="s">
        <v>50</v>
      </c>
      <c r="D32" s="36"/>
      <c r="E32" s="36" t="s">
        <v>96</v>
      </c>
      <c r="J32" s="134"/>
    </row>
    <row r="33" spans="1:10" ht="12.75">
      <c r="A33" s="127">
        <v>32</v>
      </c>
      <c r="B33" s="35" t="s">
        <v>99</v>
      </c>
      <c r="C33" s="35" t="s">
        <v>50</v>
      </c>
      <c r="D33" s="36"/>
      <c r="E33" s="36" t="s">
        <v>96</v>
      </c>
      <c r="J33" s="134"/>
    </row>
    <row r="34" spans="1:10" ht="12.75">
      <c r="A34" s="127">
        <v>33</v>
      </c>
      <c r="B34" s="35" t="s">
        <v>105</v>
      </c>
      <c r="C34" s="35" t="s">
        <v>68</v>
      </c>
      <c r="D34" s="36"/>
      <c r="E34" s="36" t="s">
        <v>82</v>
      </c>
      <c r="J34" s="134"/>
    </row>
    <row r="35" spans="1:10" ht="12.75">
      <c r="A35" s="127">
        <v>34</v>
      </c>
      <c r="B35" s="35" t="s">
        <v>95</v>
      </c>
      <c r="C35" s="35" t="s">
        <v>55</v>
      </c>
      <c r="D35" s="36"/>
      <c r="E35" s="36" t="s">
        <v>96</v>
      </c>
      <c r="J35" s="134"/>
    </row>
    <row r="36" spans="1:10" ht="12.75">
      <c r="A36" s="127">
        <v>35</v>
      </c>
      <c r="B36" s="35"/>
      <c r="C36" s="35"/>
      <c r="D36" s="36"/>
      <c r="E36" s="36"/>
      <c r="J36" s="134"/>
    </row>
    <row r="37" spans="1:10" ht="12.75">
      <c r="A37" s="127">
        <v>36</v>
      </c>
      <c r="B37" s="35"/>
      <c r="C37" s="35"/>
      <c r="D37" s="36"/>
      <c r="E37" s="36"/>
      <c r="J37" s="134"/>
    </row>
    <row r="38" spans="1:10" ht="12.75">
      <c r="A38" s="127">
        <v>37</v>
      </c>
      <c r="B38" s="35"/>
      <c r="C38" s="35"/>
      <c r="D38" s="36"/>
      <c r="E38" s="36"/>
      <c r="J38" s="134"/>
    </row>
    <row r="39" spans="1:10" ht="12.75">
      <c r="A39" s="127">
        <v>38</v>
      </c>
      <c r="B39" s="35"/>
      <c r="C39" s="35"/>
      <c r="D39" s="36"/>
      <c r="E39" s="36"/>
      <c r="J39" s="134"/>
    </row>
    <row r="40" spans="1:10" ht="12.75">
      <c r="A40" s="127">
        <v>39</v>
      </c>
      <c r="B40" s="35"/>
      <c r="C40" s="35"/>
      <c r="D40" s="36"/>
      <c r="E40" s="36"/>
      <c r="J40" s="134"/>
    </row>
    <row r="41" spans="1:10" ht="12.75">
      <c r="A41" s="127">
        <v>40</v>
      </c>
      <c r="B41" s="35"/>
      <c r="C41" s="35"/>
      <c r="D41" s="36"/>
      <c r="E41" s="36"/>
      <c r="J41" s="134"/>
    </row>
    <row r="42" spans="1:10" ht="12.75">
      <c r="A42" s="127">
        <v>41</v>
      </c>
      <c r="B42" s="35"/>
      <c r="C42" s="35"/>
      <c r="D42" s="36"/>
      <c r="E42" s="36"/>
      <c r="J42" s="134"/>
    </row>
    <row r="43" spans="1:10" ht="12.75">
      <c r="A43" s="127">
        <v>42</v>
      </c>
      <c r="B43" s="35"/>
      <c r="C43" s="35"/>
      <c r="D43" s="36"/>
      <c r="E43" s="36"/>
      <c r="J43" s="134"/>
    </row>
    <row r="44" spans="1:10" ht="12.75">
      <c r="A44" s="127">
        <v>43</v>
      </c>
      <c r="B44" s="35"/>
      <c r="C44" s="35"/>
      <c r="D44" s="36"/>
      <c r="E44" s="36"/>
      <c r="J44" s="134"/>
    </row>
    <row r="45" spans="1:10" ht="12.75">
      <c r="A45" s="127">
        <v>44</v>
      </c>
      <c r="B45" s="35"/>
      <c r="C45" s="35"/>
      <c r="D45" s="36"/>
      <c r="E45" s="36"/>
      <c r="J45" s="134"/>
    </row>
    <row r="46" spans="1:10" ht="12.75">
      <c r="A46" s="127">
        <v>45</v>
      </c>
      <c r="B46" s="35"/>
      <c r="C46" s="35"/>
      <c r="D46" s="36"/>
      <c r="E46" s="36"/>
      <c r="J46" s="134"/>
    </row>
    <row r="47" spans="1:10" ht="12.75">
      <c r="A47" s="127">
        <v>46</v>
      </c>
      <c r="B47" s="35"/>
      <c r="C47" s="35"/>
      <c r="D47" s="36"/>
      <c r="E47" s="36"/>
      <c r="J47" s="134"/>
    </row>
    <row r="48" spans="1:10" ht="12.75">
      <c r="A48" s="127">
        <v>47</v>
      </c>
      <c r="B48" s="35"/>
      <c r="C48" s="35"/>
      <c r="D48" s="36"/>
      <c r="E48" s="36"/>
      <c r="J48" s="134"/>
    </row>
    <row r="49" spans="1:10" ht="12.75">
      <c r="A49" s="127">
        <v>48</v>
      </c>
      <c r="B49" s="35"/>
      <c r="C49" s="35"/>
      <c r="D49" s="36"/>
      <c r="E49" s="36"/>
      <c r="J49" s="134"/>
    </row>
    <row r="50" spans="1:10" ht="12.75">
      <c r="A50" s="127">
        <v>49</v>
      </c>
      <c r="B50" s="35"/>
      <c r="C50" s="35"/>
      <c r="D50" s="36"/>
      <c r="E50" s="36"/>
      <c r="J50" s="134"/>
    </row>
    <row r="51" spans="1:10" ht="12.75">
      <c r="A51" s="127">
        <v>50</v>
      </c>
      <c r="B51" s="35"/>
      <c r="C51" s="35"/>
      <c r="D51" s="36"/>
      <c r="E51" s="36"/>
      <c r="J51" s="134"/>
    </row>
    <row r="52" spans="1:10" ht="12.75">
      <c r="A52" s="127">
        <v>51</v>
      </c>
      <c r="B52" s="35"/>
      <c r="C52" s="35"/>
      <c r="D52" s="36"/>
      <c r="E52" s="36"/>
      <c r="J52" s="134"/>
    </row>
    <row r="53" spans="1:10" ht="12.75">
      <c r="A53" s="127">
        <v>52</v>
      </c>
      <c r="B53" s="35"/>
      <c r="C53" s="35"/>
      <c r="D53" s="36"/>
      <c r="E53" s="36"/>
      <c r="J53" s="134"/>
    </row>
    <row r="54" spans="1:10" ht="12.75">
      <c r="A54" s="127">
        <v>53</v>
      </c>
      <c r="B54" s="35"/>
      <c r="C54" s="35"/>
      <c r="D54" s="36"/>
      <c r="E54" s="36"/>
      <c r="J54" s="134"/>
    </row>
    <row r="55" spans="1:10" ht="12.75">
      <c r="A55" s="127">
        <v>54</v>
      </c>
      <c r="B55" s="35"/>
      <c r="C55" s="35"/>
      <c r="D55" s="36"/>
      <c r="E55" s="36"/>
      <c r="J55" s="134"/>
    </row>
    <row r="56" spans="1:10" ht="12.75">
      <c r="A56" s="127">
        <v>55</v>
      </c>
      <c r="B56" s="35"/>
      <c r="C56" s="35"/>
      <c r="D56" s="36"/>
      <c r="E56" s="36"/>
      <c r="J56" s="134"/>
    </row>
    <row r="57" spans="1:10" ht="12.75">
      <c r="A57" s="127">
        <v>56</v>
      </c>
      <c r="B57" s="35"/>
      <c r="C57" s="35"/>
      <c r="D57" s="36"/>
      <c r="E57" s="36"/>
      <c r="J57" s="134"/>
    </row>
    <row r="58" spans="1:10" ht="12.75">
      <c r="A58" s="127">
        <v>57</v>
      </c>
      <c r="B58" s="35"/>
      <c r="C58" s="35"/>
      <c r="D58" s="36"/>
      <c r="E58" s="36"/>
      <c r="J58" s="134"/>
    </row>
    <row r="59" spans="1:10" ht="12.75">
      <c r="A59" s="127">
        <v>58</v>
      </c>
      <c r="B59" s="35"/>
      <c r="C59" s="35"/>
      <c r="D59" s="36"/>
      <c r="E59" s="36"/>
      <c r="J59" s="134"/>
    </row>
    <row r="60" spans="1:10" ht="12.75">
      <c r="A60" s="127">
        <v>59</v>
      </c>
      <c r="B60" s="35"/>
      <c r="C60" s="35"/>
      <c r="D60" s="36"/>
      <c r="E60" s="36"/>
      <c r="J60" s="134"/>
    </row>
    <row r="61" spans="1:10" ht="12.75">
      <c r="A61" s="127">
        <v>60</v>
      </c>
      <c r="B61" s="35"/>
      <c r="C61" s="35"/>
      <c r="D61" s="36"/>
      <c r="E61" s="36"/>
      <c r="J61" s="134"/>
    </row>
    <row r="62" spans="1:10" ht="12.75">
      <c r="A62" s="127">
        <v>61</v>
      </c>
      <c r="B62" s="35"/>
      <c r="C62" s="35"/>
      <c r="D62" s="36"/>
      <c r="E62" s="36"/>
      <c r="J62" s="134"/>
    </row>
    <row r="63" spans="1:10" ht="12.75">
      <c r="A63" s="127">
        <v>62</v>
      </c>
      <c r="B63" s="35"/>
      <c r="C63" s="35"/>
      <c r="D63" s="36"/>
      <c r="E63" s="36"/>
      <c r="J63" s="134"/>
    </row>
    <row r="64" spans="1:10" ht="12.75">
      <c r="A64" s="127">
        <v>63</v>
      </c>
      <c r="B64" s="35"/>
      <c r="C64" s="35"/>
      <c r="D64" s="36"/>
      <c r="E64" s="36"/>
      <c r="J64" s="134"/>
    </row>
    <row r="65" spans="1:10" ht="12.75">
      <c r="A65" s="127">
        <v>64</v>
      </c>
      <c r="B65" s="35"/>
      <c r="C65" s="35"/>
      <c r="D65" s="36"/>
      <c r="E65" s="36"/>
      <c r="J65" s="134"/>
    </row>
    <row r="66" spans="1:10" ht="12.75">
      <c r="A66" s="127">
        <v>65</v>
      </c>
      <c r="B66" s="35"/>
      <c r="C66" s="35"/>
      <c r="D66" s="36"/>
      <c r="E66" s="36"/>
      <c r="J66" s="134"/>
    </row>
    <row r="67" spans="1:10" ht="12.75">
      <c r="A67" s="127">
        <v>66</v>
      </c>
      <c r="B67" s="35"/>
      <c r="C67" s="35"/>
      <c r="D67" s="36"/>
      <c r="E67" s="36"/>
      <c r="J67" s="134"/>
    </row>
    <row r="68" spans="1:10" ht="12.75">
      <c r="A68" s="127">
        <v>67</v>
      </c>
      <c r="B68" s="35"/>
      <c r="C68" s="35"/>
      <c r="D68" s="36"/>
      <c r="E68" s="36"/>
      <c r="J68" s="134"/>
    </row>
    <row r="69" spans="1:10" ht="12.75">
      <c r="A69" s="127">
        <v>68</v>
      </c>
      <c r="B69" s="35"/>
      <c r="C69" s="35"/>
      <c r="D69" s="36"/>
      <c r="E69" s="36"/>
      <c r="J69" s="134"/>
    </row>
    <row r="70" spans="1:5" ht="12.75">
      <c r="A70" s="127">
        <v>69</v>
      </c>
      <c r="B70" s="35"/>
      <c r="C70" s="35"/>
      <c r="D70" s="36"/>
      <c r="E70" s="36"/>
    </row>
    <row r="71" spans="1:5" ht="12.75">
      <c r="A71" s="127">
        <v>70</v>
      </c>
      <c r="B71" s="35"/>
      <c r="C71" s="35"/>
      <c r="D71" s="36"/>
      <c r="E71" s="36"/>
    </row>
    <row r="72" spans="1:5" ht="12.75">
      <c r="A72" s="127">
        <v>71</v>
      </c>
      <c r="B72" s="35"/>
      <c r="C72" s="35"/>
      <c r="D72" s="36"/>
      <c r="E72" s="36"/>
    </row>
    <row r="73" spans="1:5" ht="12.75">
      <c r="A73" s="127">
        <v>72</v>
      </c>
      <c r="B73" s="35"/>
      <c r="C73" s="35"/>
      <c r="D73" s="36"/>
      <c r="E73" s="36"/>
    </row>
    <row r="74" spans="1:5" ht="12.75">
      <c r="A74" s="127">
        <v>73</v>
      </c>
      <c r="B74" s="35"/>
      <c r="C74" s="35"/>
      <c r="D74" s="36"/>
      <c r="E74" s="36"/>
    </row>
    <row r="75" spans="1:5" ht="12.75">
      <c r="A75" s="127">
        <v>74</v>
      </c>
      <c r="B75" s="35"/>
      <c r="C75" s="35"/>
      <c r="D75" s="36"/>
      <c r="E75" s="36"/>
    </row>
    <row r="76" spans="1:5" ht="12.75">
      <c r="A76" s="127">
        <v>75</v>
      </c>
      <c r="B76" s="35"/>
      <c r="C76" s="35"/>
      <c r="D76" s="36"/>
      <c r="E76" s="36"/>
    </row>
    <row r="77" spans="1:5" ht="12.75">
      <c r="A77" s="127">
        <v>76</v>
      </c>
      <c r="B77" s="35"/>
      <c r="C77" s="35"/>
      <c r="D77" s="36"/>
      <c r="E77" s="36"/>
    </row>
    <row r="78" spans="1:5" ht="12.75">
      <c r="A78" s="127">
        <v>77</v>
      </c>
      <c r="B78" s="35"/>
      <c r="C78" s="35"/>
      <c r="D78" s="36"/>
      <c r="E78" s="36"/>
    </row>
    <row r="79" spans="1:5" ht="12.75">
      <c r="A79" s="127">
        <v>78</v>
      </c>
      <c r="B79" s="35"/>
      <c r="C79" s="35"/>
      <c r="D79" s="36"/>
      <c r="E79" s="36"/>
    </row>
    <row r="80" spans="1:5" ht="12.75">
      <c r="A80" s="127">
        <v>79</v>
      </c>
      <c r="B80" s="35"/>
      <c r="C80" s="35"/>
      <c r="D80" s="36"/>
      <c r="E80" s="36"/>
    </row>
    <row r="81" spans="1:5" ht="12.75">
      <c r="A81" s="127">
        <v>80</v>
      </c>
      <c r="B81" s="35"/>
      <c r="C81" s="35"/>
      <c r="D81" s="36"/>
      <c r="E81" s="36"/>
    </row>
    <row r="82" spans="1:5" ht="12.75">
      <c r="A82" s="127">
        <v>81</v>
      </c>
      <c r="B82" s="35"/>
      <c r="C82" s="35"/>
      <c r="D82" s="36"/>
      <c r="E82" s="36"/>
    </row>
    <row r="83" spans="1:5" ht="12.75">
      <c r="A83" s="127">
        <v>82</v>
      </c>
      <c r="B83" s="35"/>
      <c r="C83" s="35"/>
      <c r="D83" s="36"/>
      <c r="E83" s="36"/>
    </row>
    <row r="84" spans="1:5" ht="12.75">
      <c r="A84" s="127">
        <v>83</v>
      </c>
      <c r="B84" s="35"/>
      <c r="C84" s="35"/>
      <c r="D84" s="36"/>
      <c r="E84" s="36"/>
    </row>
    <row r="85" spans="1:5" ht="12.75">
      <c r="A85" s="127">
        <v>84</v>
      </c>
      <c r="B85" s="35"/>
      <c r="C85" s="35"/>
      <c r="D85" s="36"/>
      <c r="E85" s="36"/>
    </row>
    <row r="86" spans="1:5" ht="12.75">
      <c r="A86" s="127">
        <v>85</v>
      </c>
      <c r="B86" s="35"/>
      <c r="C86" s="35"/>
      <c r="D86" s="36"/>
      <c r="E86" s="36"/>
    </row>
    <row r="87" spans="1:5" ht="12.75">
      <c r="A87" s="127">
        <v>86</v>
      </c>
      <c r="B87" s="35"/>
      <c r="C87" s="35"/>
      <c r="D87" s="36"/>
      <c r="E87" s="36"/>
    </row>
    <row r="88" spans="1:5" ht="12.75">
      <c r="A88" s="127">
        <v>87</v>
      </c>
      <c r="B88" s="35"/>
      <c r="C88" s="35"/>
      <c r="D88" s="36"/>
      <c r="E88" s="36"/>
    </row>
    <row r="89" spans="1:5" ht="12.75">
      <c r="A89" s="127">
        <v>88</v>
      </c>
      <c r="B89" s="35"/>
      <c r="C89" s="35"/>
      <c r="D89" s="36"/>
      <c r="E89" s="36"/>
    </row>
    <row r="90" spans="1:5" ht="12.75">
      <c r="A90" s="127">
        <v>89</v>
      </c>
      <c r="B90" s="35"/>
      <c r="C90" s="35"/>
      <c r="D90" s="36"/>
      <c r="E90" s="36"/>
    </row>
    <row r="91" spans="1:5" ht="12.75">
      <c r="A91" s="127">
        <v>90</v>
      </c>
      <c r="B91" s="35"/>
      <c r="C91" s="35"/>
      <c r="D91" s="36"/>
      <c r="E91" s="36"/>
    </row>
    <row r="92" spans="1:5" ht="12.75">
      <c r="A92" s="127">
        <v>91</v>
      </c>
      <c r="B92" s="35"/>
      <c r="C92" s="35"/>
      <c r="D92" s="36"/>
      <c r="E92" s="36"/>
    </row>
    <row r="93" spans="1:5" ht="12.75">
      <c r="A93" s="127">
        <v>92</v>
      </c>
      <c r="B93" s="35"/>
      <c r="C93" s="35"/>
      <c r="D93" s="36"/>
      <c r="E93" s="36"/>
    </row>
    <row r="94" spans="1:5" ht="12.75">
      <c r="A94" s="127">
        <v>93</v>
      </c>
      <c r="B94" s="35"/>
      <c r="C94" s="35"/>
      <c r="D94" s="36"/>
      <c r="E94" s="36"/>
    </row>
    <row r="95" spans="1:5" ht="12.75">
      <c r="A95" s="127">
        <v>94</v>
      </c>
      <c r="B95" s="35"/>
      <c r="C95" s="35"/>
      <c r="D95" s="36"/>
      <c r="E95" s="36"/>
    </row>
    <row r="96" spans="1:5" ht="12.75">
      <c r="A96" s="127">
        <v>95</v>
      </c>
      <c r="B96" s="35"/>
      <c r="C96" s="35"/>
      <c r="D96" s="36"/>
      <c r="E96" s="36"/>
    </row>
    <row r="97" spans="1:5" ht="12.75">
      <c r="A97" s="127">
        <v>96</v>
      </c>
      <c r="B97" s="35"/>
      <c r="C97" s="35"/>
      <c r="D97" s="36"/>
      <c r="E97" s="36"/>
    </row>
    <row r="98" spans="1:5" ht="12.75">
      <c r="A98" s="127">
        <v>97</v>
      </c>
      <c r="B98" s="35"/>
      <c r="C98" s="35"/>
      <c r="D98" s="36"/>
      <c r="E98" s="36"/>
    </row>
    <row r="99" spans="1:5" ht="12.75">
      <c r="A99" s="127">
        <v>98</v>
      </c>
      <c r="B99" s="35"/>
      <c r="C99" s="35"/>
      <c r="D99" s="36"/>
      <c r="E99" s="36"/>
    </row>
    <row r="100" spans="1:5" ht="12.75">
      <c r="A100" s="127">
        <v>99</v>
      </c>
      <c r="B100" s="35"/>
      <c r="C100" s="35"/>
      <c r="D100" s="36"/>
      <c r="E100" s="36"/>
    </row>
    <row r="101" spans="1:5" ht="12.75">
      <c r="A101" s="127">
        <v>100</v>
      </c>
      <c r="B101" s="35"/>
      <c r="C101" s="35"/>
      <c r="D101" s="36"/>
      <c r="E101" s="36"/>
    </row>
    <row r="102" spans="1:5" ht="12.75">
      <c r="A102" s="127">
        <v>101</v>
      </c>
      <c r="B102" s="35"/>
      <c r="C102" s="35"/>
      <c r="D102" s="36"/>
      <c r="E102" s="36"/>
    </row>
    <row r="103" spans="1:5" ht="12.75">
      <c r="A103" s="127">
        <v>102</v>
      </c>
      <c r="B103" s="35"/>
      <c r="C103" s="35"/>
      <c r="D103" s="36"/>
      <c r="E103" s="36"/>
    </row>
    <row r="104" spans="1:5" ht="12.75">
      <c r="A104" s="127">
        <v>103</v>
      </c>
      <c r="B104" s="35"/>
      <c r="C104" s="35"/>
      <c r="D104" s="36"/>
      <c r="E104" s="36"/>
    </row>
    <row r="105" spans="1:5" ht="12.75">
      <c r="A105" s="127">
        <v>104</v>
      </c>
      <c r="B105" s="35"/>
      <c r="C105" s="35"/>
      <c r="D105" s="36"/>
      <c r="E105" s="36"/>
    </row>
    <row r="106" spans="1:5" ht="12.75">
      <c r="A106" s="127">
        <v>105</v>
      </c>
      <c r="B106" s="35"/>
      <c r="C106" s="35"/>
      <c r="D106" s="36"/>
      <c r="E106" s="36"/>
    </row>
    <row r="107" spans="1:5" ht="12.75">
      <c r="A107" s="127">
        <v>106</v>
      </c>
      <c r="B107" s="35"/>
      <c r="C107" s="35"/>
      <c r="D107" s="36"/>
      <c r="E107" s="36"/>
    </row>
    <row r="108" spans="1:5" ht="12.75">
      <c r="A108" s="127">
        <v>107</v>
      </c>
      <c r="B108" s="35"/>
      <c r="C108" s="35"/>
      <c r="D108" s="36"/>
      <c r="E108" s="36"/>
    </row>
    <row r="109" spans="1:5" ht="12.75">
      <c r="A109" s="127">
        <v>108</v>
      </c>
      <c r="B109" s="35"/>
      <c r="C109" s="35"/>
      <c r="D109" s="36"/>
      <c r="E109" s="36"/>
    </row>
    <row r="110" spans="1:5" ht="12.75">
      <c r="A110" s="127">
        <v>109</v>
      </c>
      <c r="B110" s="35"/>
      <c r="C110" s="35"/>
      <c r="D110" s="36"/>
      <c r="E110" s="36"/>
    </row>
    <row r="111" spans="1:5" ht="12.75">
      <c r="A111" s="127">
        <v>110</v>
      </c>
      <c r="B111" s="35"/>
      <c r="C111" s="35"/>
      <c r="D111" s="36"/>
      <c r="E111" s="36"/>
    </row>
    <row r="112" spans="1:5" ht="12.75">
      <c r="A112" s="127">
        <v>111</v>
      </c>
      <c r="B112" s="35"/>
      <c r="C112" s="35"/>
      <c r="D112" s="36"/>
      <c r="E112" s="36"/>
    </row>
    <row r="113" spans="1:5" ht="12.75">
      <c r="A113" s="127">
        <v>112</v>
      </c>
      <c r="B113" s="35"/>
      <c r="C113" s="35"/>
      <c r="D113" s="36"/>
      <c r="E113" s="36"/>
    </row>
    <row r="114" spans="1:5" ht="12.75">
      <c r="A114" s="127">
        <v>113</v>
      </c>
      <c r="B114" s="35"/>
      <c r="C114" s="35"/>
      <c r="D114" s="36"/>
      <c r="E114" s="36"/>
    </row>
    <row r="115" spans="1:5" ht="12.75">
      <c r="A115" s="127">
        <v>114</v>
      </c>
      <c r="B115" s="35"/>
      <c r="C115" s="35"/>
      <c r="D115" s="36"/>
      <c r="E115" s="36"/>
    </row>
    <row r="116" spans="1:5" ht="12.75">
      <c r="A116" s="127">
        <v>115</v>
      </c>
      <c r="B116" s="35"/>
      <c r="C116" s="35"/>
      <c r="D116" s="36"/>
      <c r="E116" s="36"/>
    </row>
    <row r="117" spans="1:5" ht="12.75">
      <c r="A117" s="127">
        <v>116</v>
      </c>
      <c r="B117" s="35"/>
      <c r="C117" s="35"/>
      <c r="D117" s="36"/>
      <c r="E117" s="36"/>
    </row>
    <row r="118" spans="1:5" ht="12.75">
      <c r="A118" s="127">
        <v>117</v>
      </c>
      <c r="B118" s="35"/>
      <c r="C118" s="35"/>
      <c r="D118" s="36"/>
      <c r="E118" s="36"/>
    </row>
    <row r="119" spans="1:5" ht="12.75">
      <c r="A119" s="127">
        <v>118</v>
      </c>
      <c r="B119" s="35"/>
      <c r="C119" s="35"/>
      <c r="D119" s="36"/>
      <c r="E119" s="36"/>
    </row>
    <row r="120" spans="1:5" ht="12.75">
      <c r="A120" s="127">
        <v>119</v>
      </c>
      <c r="B120" s="35"/>
      <c r="C120" s="35"/>
      <c r="D120" s="36"/>
      <c r="E120" s="36"/>
    </row>
    <row r="121" spans="1:5" ht="12.75">
      <c r="A121" s="127">
        <v>120</v>
      </c>
      <c r="B121" s="35"/>
      <c r="C121" s="35"/>
      <c r="D121" s="36"/>
      <c r="E121" s="36"/>
    </row>
    <row r="122" spans="1:5" ht="12.75">
      <c r="A122" s="127">
        <v>121</v>
      </c>
      <c r="B122" s="35"/>
      <c r="C122" s="35"/>
      <c r="D122" s="36"/>
      <c r="E122" s="36"/>
    </row>
    <row r="123" spans="1:5" ht="12.75">
      <c r="A123" s="127">
        <v>122</v>
      </c>
      <c r="B123" s="35"/>
      <c r="C123" s="35"/>
      <c r="D123" s="36"/>
      <c r="E123" s="36"/>
    </row>
    <row r="124" spans="1:5" ht="12.75">
      <c r="A124" s="127">
        <v>123</v>
      </c>
      <c r="B124" s="35"/>
      <c r="C124" s="35"/>
      <c r="D124" s="36"/>
      <c r="E124" s="36"/>
    </row>
    <row r="125" spans="1:5" ht="12.75">
      <c r="A125" s="127">
        <v>124</v>
      </c>
      <c r="B125" s="35"/>
      <c r="C125" s="35"/>
      <c r="D125" s="36"/>
      <c r="E125" s="36"/>
    </row>
    <row r="126" spans="1:5" ht="12.75">
      <c r="A126" s="127">
        <v>125</v>
      </c>
      <c r="B126" s="35"/>
      <c r="C126" s="35"/>
      <c r="D126" s="36"/>
      <c r="E126" s="36"/>
    </row>
    <row r="127" spans="1:5" ht="12.75">
      <c r="A127" s="127">
        <v>126</v>
      </c>
      <c r="B127" s="35"/>
      <c r="C127" s="35"/>
      <c r="D127" s="36"/>
      <c r="E127" s="36"/>
    </row>
    <row r="128" spans="1:5" ht="12.75">
      <c r="A128" s="127">
        <v>127</v>
      </c>
      <c r="B128" s="35"/>
      <c r="C128" s="35"/>
      <c r="D128" s="36"/>
      <c r="E128" s="36"/>
    </row>
    <row r="129" spans="1:5" ht="12.75">
      <c r="A129" s="127">
        <v>128</v>
      </c>
      <c r="B129" s="35"/>
      <c r="C129" s="35"/>
      <c r="D129" s="35"/>
      <c r="E129" s="35"/>
    </row>
    <row r="130" spans="1:5" ht="12.75">
      <c r="A130" s="97"/>
      <c r="B130" s="79"/>
      <c r="C130" s="79"/>
      <c r="D130" s="79"/>
      <c r="E130" s="7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7"/>
  <sheetViews>
    <sheetView zoomScaleSheetLayoutView="100" zoomScalePageLayoutView="0" workbookViewId="0" topLeftCell="A43">
      <selection activeCell="W73" sqref="W73"/>
    </sheetView>
  </sheetViews>
  <sheetFormatPr defaultColWidth="9.00390625" defaultRowHeight="12.75"/>
  <cols>
    <col min="1" max="1" width="3.875" style="95" customWidth="1"/>
    <col min="2" max="2" width="2.00390625" style="2" customWidth="1"/>
    <col min="3" max="3" width="20.75390625" style="2" customWidth="1"/>
    <col min="4" max="18" width="2.00390625" style="2" customWidth="1"/>
    <col min="19" max="19" width="5.75390625" style="2" customWidth="1"/>
    <col min="20" max="20" width="5.75390625" style="20" customWidth="1"/>
    <col min="21" max="22" width="2.625" style="2" customWidth="1"/>
    <col min="23" max="23" width="18.75390625" style="9" customWidth="1"/>
    <col min="24" max="24" width="2.75390625" style="3" customWidth="1"/>
    <col min="25" max="25" width="18.75390625" style="9" customWidth="1"/>
    <col min="26" max="30" width="2.75390625" style="3" customWidth="1"/>
    <col min="31" max="33" width="2.75390625" style="21" customWidth="1"/>
    <col min="34" max="34" width="3.125" style="2" customWidth="1"/>
  </cols>
  <sheetData>
    <row r="1" spans="1:34" s="32" customFormat="1" ht="39.75" customHeight="1">
      <c r="A1" s="95"/>
      <c r="B1" s="194" t="s">
        <v>106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31"/>
    </row>
    <row r="2" ht="13.5" thickBot="1"/>
    <row r="3" spans="1:20" ht="13.5" thickBot="1">
      <c r="A3" s="99" t="s">
        <v>2</v>
      </c>
      <c r="B3" s="196" t="s">
        <v>3</v>
      </c>
      <c r="C3" s="197"/>
      <c r="D3" s="181">
        <v>1</v>
      </c>
      <c r="E3" s="179"/>
      <c r="F3" s="191"/>
      <c r="G3" s="178">
        <v>2</v>
      </c>
      <c r="H3" s="179"/>
      <c r="I3" s="191"/>
      <c r="J3" s="178">
        <v>3</v>
      </c>
      <c r="K3" s="179"/>
      <c r="L3" s="191"/>
      <c r="M3" s="178">
        <v>4</v>
      </c>
      <c r="N3" s="179"/>
      <c r="O3" s="180"/>
      <c r="P3" s="181" t="s">
        <v>4</v>
      </c>
      <c r="Q3" s="182"/>
      <c r="R3" s="183"/>
      <c r="S3" s="5" t="s">
        <v>5</v>
      </c>
      <c r="T3" s="4" t="s">
        <v>6</v>
      </c>
    </row>
    <row r="4" spans="1:37" ht="12.75">
      <c r="A4" s="204">
        <v>1</v>
      </c>
      <c r="B4" s="199">
        <v>1</v>
      </c>
      <c r="C4" s="42" t="str">
        <f>IF(A4&gt;0,IF(VLOOKUP(A4,seznam!$A$2:$C$129,3)&gt;0,VLOOKUP(A4,seznam!$A$2:$C$129,3),"------"),"------")</f>
        <v>SKST Hodonín</v>
      </c>
      <c r="D4" s="200"/>
      <c r="E4" s="186"/>
      <c r="F4" s="187"/>
      <c r="G4" s="175">
        <f>AE7</f>
        <v>3</v>
      </c>
      <c r="H4" s="172" t="str">
        <f>AF7</f>
        <v>:</v>
      </c>
      <c r="I4" s="188">
        <f>AG7</f>
        <v>0</v>
      </c>
      <c r="J4" s="175">
        <f>AG9</f>
        <v>3</v>
      </c>
      <c r="K4" s="172" t="str">
        <f>AF9</f>
        <v>:</v>
      </c>
      <c r="L4" s="188">
        <f>AE9</f>
        <v>1</v>
      </c>
      <c r="M4" s="175">
        <f>AE4</f>
        <v>3</v>
      </c>
      <c r="N4" s="172" t="str">
        <f>AF4</f>
        <v>:</v>
      </c>
      <c r="O4" s="176">
        <f>AG4</f>
        <v>0</v>
      </c>
      <c r="P4" s="177">
        <f>G4+J4+M4</f>
        <v>9</v>
      </c>
      <c r="Q4" s="172" t="s">
        <v>7</v>
      </c>
      <c r="R4" s="173">
        <f>I4+L4+O4</f>
        <v>1</v>
      </c>
      <c r="S4" s="137">
        <f>IF(G4&gt;I4,2,IF(AND(G4&lt;I4,H4=":"),1,0))+IF(J4&gt;L4,2,IF(AND(J4&lt;L4,K4=":"),1,0))+IF(M4&gt;O4,2,IF(AND(M4&lt;O4,N4=":"),1,0))</f>
        <v>6</v>
      </c>
      <c r="T4" s="174">
        <v>1</v>
      </c>
      <c r="V4" s="6">
        <v>1</v>
      </c>
      <c r="W4" s="10" t="str">
        <f>C5</f>
        <v>Ševčíková Klára</v>
      </c>
      <c r="X4" s="16" t="s">
        <v>10</v>
      </c>
      <c r="Y4" s="13" t="str">
        <f>C11</f>
        <v>Rybecký Jakub</v>
      </c>
      <c r="Z4" s="45" t="s">
        <v>37</v>
      </c>
      <c r="AA4" s="46" t="s">
        <v>114</v>
      </c>
      <c r="AB4" s="46" t="s">
        <v>37</v>
      </c>
      <c r="AC4" s="46"/>
      <c r="AD4" s="50"/>
      <c r="AE4" s="22">
        <f aca="true" t="shared" si="0" ref="AE4:AE9">IF(AND(LEN(Z4)&gt;0,MID(Z4,1,1)&lt;&gt;"-"),"1","0")+IF(AND(LEN(AA4)&gt;0,MID(AA4,1,1)&lt;&gt;"-"),"1","0")+IF(AND(LEN(AB4)&gt;0,MID(AB4,1,1)&lt;&gt;"-"),"1","0")+IF(AND(LEN(AC4)&gt;0,MID(AC4,1,1)&lt;&gt;"-"),"1","0")+IF(AND(LEN(AD4)&gt;0,MID(AD4,1,1)&lt;&gt;"-"),"1","0")</f>
        <v>3</v>
      </c>
      <c r="AF4" s="23" t="s">
        <v>7</v>
      </c>
      <c r="AG4" s="24">
        <f aca="true" t="shared" si="1" ref="AG4:AG9">IF(AND(LEN(Z4)&gt;0,MID(Z4,1,1)="-"),"1","0")+IF(AND(LEN(AA4)&gt;0,MID(AA4,1,1)="-"),"1","0")+IF(AND(LEN(AB4)&gt;0,MID(AB4,1,1)="-"),"1","0")+IF(AND(LEN(AC4)&gt;0,MID(AC4,1,1)="-"),"1","0")+IF(AND(LEN(AD4)&gt;0,MID(AD4,1,1)="-"),"1","0")</f>
        <v>0</v>
      </c>
      <c r="AJ4">
        <f>A4</f>
        <v>1</v>
      </c>
      <c r="AK4">
        <f>A10</f>
        <v>28</v>
      </c>
    </row>
    <row r="5" spans="1:37" ht="12.75">
      <c r="A5" s="205"/>
      <c r="B5" s="160"/>
      <c r="C5" s="98" t="str">
        <f>IF(A4&gt;0,IF(VLOOKUP(A4,seznam!$A$2:$C$129,2)&gt;0,VLOOKUP(A4,seznam!$A$2:$C$129,2),"------"),"------")</f>
        <v>Ševčíková Klára</v>
      </c>
      <c r="D5" s="201"/>
      <c r="E5" s="166"/>
      <c r="F5" s="167"/>
      <c r="G5" s="162"/>
      <c r="H5" s="159"/>
      <c r="I5" s="160"/>
      <c r="J5" s="162"/>
      <c r="K5" s="159"/>
      <c r="L5" s="160"/>
      <c r="M5" s="162"/>
      <c r="N5" s="159"/>
      <c r="O5" s="164"/>
      <c r="P5" s="130"/>
      <c r="Q5" s="159"/>
      <c r="R5" s="160"/>
      <c r="S5" s="138"/>
      <c r="T5" s="202"/>
      <c r="V5" s="7">
        <v>2</v>
      </c>
      <c r="W5" s="11" t="str">
        <f>C7</f>
        <v>Harna Václav</v>
      </c>
      <c r="X5" s="17" t="s">
        <v>10</v>
      </c>
      <c r="Y5" s="14" t="str">
        <f>C9</f>
        <v>Vacek Jan</v>
      </c>
      <c r="Z5" s="47" t="s">
        <v>115</v>
      </c>
      <c r="AA5" s="44" t="s">
        <v>113</v>
      </c>
      <c r="AB5" s="44" t="s">
        <v>118</v>
      </c>
      <c r="AC5" s="44"/>
      <c r="AD5" s="51"/>
      <c r="AE5" s="25">
        <f t="shared" si="0"/>
        <v>0</v>
      </c>
      <c r="AF5" s="26" t="s">
        <v>7</v>
      </c>
      <c r="AG5" s="27">
        <f t="shared" si="1"/>
        <v>3</v>
      </c>
      <c r="AJ5">
        <f>A6</f>
        <v>21</v>
      </c>
      <c r="AK5">
        <f>A8</f>
        <v>16</v>
      </c>
    </row>
    <row r="6" spans="1:37" ht="12.75">
      <c r="A6" s="205">
        <v>21</v>
      </c>
      <c r="B6" s="198">
        <v>2</v>
      </c>
      <c r="C6" s="43" t="str">
        <f>IF(A6&gt;0,IF(VLOOKUP(A6,seznam!$A$2:$C$129,3)&gt;0,VLOOKUP(A6,seznam!$A$2:$C$129,3),"------"),"------")</f>
        <v>KST Blansko</v>
      </c>
      <c r="D6" s="153">
        <f>I4</f>
        <v>0</v>
      </c>
      <c r="E6" s="139" t="str">
        <f>H4</f>
        <v>:</v>
      </c>
      <c r="F6" s="141">
        <f>G4</f>
        <v>3</v>
      </c>
      <c r="G6" s="131"/>
      <c r="H6" s="148"/>
      <c r="I6" s="132"/>
      <c r="J6" s="155">
        <f>AE5</f>
        <v>0</v>
      </c>
      <c r="K6" s="139" t="str">
        <f>AF5</f>
        <v>:</v>
      </c>
      <c r="L6" s="141">
        <f>AG5</f>
        <v>3</v>
      </c>
      <c r="M6" s="155">
        <f>AE8</f>
        <v>3</v>
      </c>
      <c r="N6" s="139" t="str">
        <f>AF8</f>
        <v>:</v>
      </c>
      <c r="O6" s="163">
        <f>AG8</f>
        <v>0</v>
      </c>
      <c r="P6" s="165">
        <f>D6+J6+M6</f>
        <v>3</v>
      </c>
      <c r="Q6" s="139" t="s">
        <v>7</v>
      </c>
      <c r="R6" s="141">
        <f>F6+L6+O6</f>
        <v>6</v>
      </c>
      <c r="S6" s="143">
        <f>IF(D6&gt;F6,2,IF(AND(D6&lt;F6,E6=":"),1,0))+IF(J6&gt;L6,2,IF(AND(J6&lt;L6,K6=":"),1,0))+IF(M6&gt;O6,2,IF(AND(M6&lt;O6,N6=":"),1,0))</f>
        <v>4</v>
      </c>
      <c r="T6" s="145">
        <v>3</v>
      </c>
      <c r="V6" s="7">
        <v>3</v>
      </c>
      <c r="W6" s="11" t="str">
        <f>C11</f>
        <v>Rybecký Jakub</v>
      </c>
      <c r="X6" s="18" t="s">
        <v>10</v>
      </c>
      <c r="Y6" s="14" t="str">
        <f>C9</f>
        <v>Vacek Jan</v>
      </c>
      <c r="Z6" s="47" t="s">
        <v>113</v>
      </c>
      <c r="AA6" s="44" t="s">
        <v>117</v>
      </c>
      <c r="AB6" s="44" t="s">
        <v>112</v>
      </c>
      <c r="AC6" s="44"/>
      <c r="AD6" s="51"/>
      <c r="AE6" s="25">
        <f t="shared" si="0"/>
        <v>0</v>
      </c>
      <c r="AF6" s="26" t="s">
        <v>7</v>
      </c>
      <c r="AG6" s="27">
        <f t="shared" si="1"/>
        <v>3</v>
      </c>
      <c r="AJ6">
        <f>A10</f>
        <v>28</v>
      </c>
      <c r="AK6">
        <f>A8</f>
        <v>16</v>
      </c>
    </row>
    <row r="7" spans="1:37" ht="12.75">
      <c r="A7" s="205"/>
      <c r="B7" s="160"/>
      <c r="C7" s="40" t="str">
        <f>IF(A6&gt;0,IF(VLOOKUP(A6,seznam!$A$2:$C$129,2)&gt;0,VLOOKUP(A6,seznam!$A$2:$C$129,2),"------"),"------")</f>
        <v>Harna Václav</v>
      </c>
      <c r="D7" s="130"/>
      <c r="E7" s="159"/>
      <c r="F7" s="160"/>
      <c r="G7" s="133"/>
      <c r="H7" s="166"/>
      <c r="I7" s="167"/>
      <c r="J7" s="162"/>
      <c r="K7" s="159"/>
      <c r="L7" s="160"/>
      <c r="M7" s="162"/>
      <c r="N7" s="159"/>
      <c r="O7" s="164"/>
      <c r="P7" s="171"/>
      <c r="Q7" s="169"/>
      <c r="R7" s="170"/>
      <c r="S7" s="138"/>
      <c r="T7" s="202"/>
      <c r="V7" s="7">
        <v>4</v>
      </c>
      <c r="W7" s="11" t="str">
        <f>C5</f>
        <v>Ševčíková Klára</v>
      </c>
      <c r="X7" s="17" t="s">
        <v>10</v>
      </c>
      <c r="Y7" s="14" t="str">
        <f>C7</f>
        <v>Harna Václav</v>
      </c>
      <c r="Z7" s="47" t="s">
        <v>114</v>
      </c>
      <c r="AA7" s="44" t="s">
        <v>28</v>
      </c>
      <c r="AB7" s="44" t="s">
        <v>108</v>
      </c>
      <c r="AC7" s="44"/>
      <c r="AD7" s="51"/>
      <c r="AE7" s="25">
        <f t="shared" si="0"/>
        <v>3</v>
      </c>
      <c r="AF7" s="26" t="s">
        <v>7</v>
      </c>
      <c r="AG7" s="27">
        <f t="shared" si="1"/>
        <v>0</v>
      </c>
      <c r="AJ7">
        <f>A4</f>
        <v>1</v>
      </c>
      <c r="AK7">
        <f>A6</f>
        <v>21</v>
      </c>
    </row>
    <row r="8" spans="1:37" ht="12.75">
      <c r="A8" s="205">
        <v>16</v>
      </c>
      <c r="B8" s="198">
        <v>3</v>
      </c>
      <c r="C8" s="43" t="str">
        <f>IF(A8&gt;0,IF(VLOOKUP(A8,seznam!$A$2:$C$129,3)&gt;0,VLOOKUP(A8,seznam!$A$2:$C$129,3),"------"),"------")</f>
        <v>MSK Břeclav</v>
      </c>
      <c r="D8" s="153">
        <f>L4</f>
        <v>1</v>
      </c>
      <c r="E8" s="139" t="str">
        <f>K4</f>
        <v>:</v>
      </c>
      <c r="F8" s="141">
        <f>J4</f>
        <v>3</v>
      </c>
      <c r="G8" s="155">
        <f>L6</f>
        <v>3</v>
      </c>
      <c r="H8" s="139" t="str">
        <f>K6</f>
        <v>:</v>
      </c>
      <c r="I8" s="141">
        <f>J6</f>
        <v>0</v>
      </c>
      <c r="J8" s="131"/>
      <c r="K8" s="148"/>
      <c r="L8" s="132"/>
      <c r="M8" s="155">
        <f>AG6</f>
        <v>3</v>
      </c>
      <c r="N8" s="139" t="str">
        <f>AF6</f>
        <v>:</v>
      </c>
      <c r="O8" s="163">
        <f>AE6</f>
        <v>0</v>
      </c>
      <c r="P8" s="165">
        <f>D8+G8+M8</f>
        <v>7</v>
      </c>
      <c r="Q8" s="139" t="s">
        <v>7</v>
      </c>
      <c r="R8" s="141">
        <f>F8+I8+O8</f>
        <v>3</v>
      </c>
      <c r="S8" s="143">
        <f>IF(D8&gt;F8,2,IF(AND(D8&lt;F8,E8=":"),1,0))+IF(G8&gt;I8,2,IF(AND(G8&lt;I8,H8=":"),1,0))+IF(M8&gt;O8,2,IF(AND(M8&lt;O8,N8=":"),1,0))</f>
        <v>5</v>
      </c>
      <c r="T8" s="145">
        <v>2</v>
      </c>
      <c r="V8" s="7">
        <v>5</v>
      </c>
      <c r="W8" s="11" t="str">
        <f>C7</f>
        <v>Harna Václav</v>
      </c>
      <c r="X8" s="17" t="s">
        <v>10</v>
      </c>
      <c r="Y8" s="14" t="str">
        <f>C11</f>
        <v>Rybecký Jakub</v>
      </c>
      <c r="Z8" s="47" t="s">
        <v>38</v>
      </c>
      <c r="AA8" s="44" t="s">
        <v>120</v>
      </c>
      <c r="AB8" s="44" t="s">
        <v>107</v>
      </c>
      <c r="AC8" s="44"/>
      <c r="AD8" s="51"/>
      <c r="AE8" s="25">
        <f t="shared" si="0"/>
        <v>3</v>
      </c>
      <c r="AF8" s="26" t="s">
        <v>7</v>
      </c>
      <c r="AG8" s="27">
        <f t="shared" si="1"/>
        <v>0</v>
      </c>
      <c r="AJ8">
        <f>A6</f>
        <v>21</v>
      </c>
      <c r="AK8">
        <f>A10</f>
        <v>28</v>
      </c>
    </row>
    <row r="9" spans="1:37" ht="13.5" thickBot="1">
      <c r="A9" s="205"/>
      <c r="B9" s="160"/>
      <c r="C9" s="40" t="str">
        <f>IF(A8&gt;0,IF(VLOOKUP(A8,seznam!$A$2:$C$129,2)&gt;0,VLOOKUP(A8,seznam!$A$2:$C$129,2),"------"),"------")</f>
        <v>Vacek Jan</v>
      </c>
      <c r="D9" s="130"/>
      <c r="E9" s="159"/>
      <c r="F9" s="160"/>
      <c r="G9" s="162"/>
      <c r="H9" s="159"/>
      <c r="I9" s="160"/>
      <c r="J9" s="133"/>
      <c r="K9" s="166"/>
      <c r="L9" s="167"/>
      <c r="M9" s="162"/>
      <c r="N9" s="159"/>
      <c r="O9" s="164"/>
      <c r="P9" s="130"/>
      <c r="Q9" s="159"/>
      <c r="R9" s="160"/>
      <c r="S9" s="138"/>
      <c r="T9" s="202"/>
      <c r="V9" s="8">
        <v>6</v>
      </c>
      <c r="W9" s="12" t="str">
        <f>C9</f>
        <v>Vacek Jan</v>
      </c>
      <c r="X9" s="19" t="s">
        <v>10</v>
      </c>
      <c r="Y9" s="15" t="str">
        <f>C5</f>
        <v>Ševčíková Klára</v>
      </c>
      <c r="Z9" s="48" t="s">
        <v>108</v>
      </c>
      <c r="AA9" s="49" t="s">
        <v>111</v>
      </c>
      <c r="AB9" s="49" t="s">
        <v>111</v>
      </c>
      <c r="AC9" s="49" t="s">
        <v>121</v>
      </c>
      <c r="AD9" s="52"/>
      <c r="AE9" s="28">
        <f t="shared" si="0"/>
        <v>1</v>
      </c>
      <c r="AF9" s="29" t="s">
        <v>7</v>
      </c>
      <c r="AG9" s="30">
        <f t="shared" si="1"/>
        <v>3</v>
      </c>
      <c r="AJ9">
        <f>A8</f>
        <v>16</v>
      </c>
      <c r="AK9">
        <f>A4</f>
        <v>1</v>
      </c>
    </row>
    <row r="10" spans="1:20" ht="12.75">
      <c r="A10" s="205">
        <v>28</v>
      </c>
      <c r="B10" s="198">
        <v>4</v>
      </c>
      <c r="C10" s="43" t="str">
        <f>IF(A10&gt;0,IF(VLOOKUP(A10,seznam!$A$2:$C$129,3)&gt;0,VLOOKUP(A10,seznam!$A$2:$C$129,3),"------"),"------")</f>
        <v>SKST Rohatec</v>
      </c>
      <c r="D10" s="153">
        <f>O4</f>
        <v>0</v>
      </c>
      <c r="E10" s="139" t="str">
        <f>N4</f>
        <v>:</v>
      </c>
      <c r="F10" s="141">
        <f>M4</f>
        <v>3</v>
      </c>
      <c r="G10" s="155">
        <f>O6</f>
        <v>0</v>
      </c>
      <c r="H10" s="139" t="str">
        <f>N6</f>
        <v>:</v>
      </c>
      <c r="I10" s="141">
        <f>M6</f>
        <v>3</v>
      </c>
      <c r="J10" s="155">
        <f>O8</f>
        <v>0</v>
      </c>
      <c r="K10" s="139" t="str">
        <f>N8</f>
        <v>:</v>
      </c>
      <c r="L10" s="141">
        <f>M8</f>
        <v>3</v>
      </c>
      <c r="M10" s="147"/>
      <c r="N10" s="148"/>
      <c r="O10" s="149"/>
      <c r="P10" s="153">
        <f>D10+G10+J10</f>
        <v>0</v>
      </c>
      <c r="Q10" s="139" t="s">
        <v>7</v>
      </c>
      <c r="R10" s="141">
        <f>F10+I10+L10</f>
        <v>9</v>
      </c>
      <c r="S10" s="143">
        <f>IF(D10&gt;F10,2,IF(AND(D10&lt;F10,E10=":"),1,0))+IF(G10&gt;I10,2,IF(AND(G10&lt;I10,H10=":"),1,0))+IF(J10&gt;L10,2,IF(AND(J10&lt;L10,K10=":"),1,0))</f>
        <v>3</v>
      </c>
      <c r="T10" s="145">
        <v>4</v>
      </c>
    </row>
    <row r="11" spans="1:20" ht="13.5" thickBot="1">
      <c r="A11" s="206"/>
      <c r="B11" s="142"/>
      <c r="C11" s="41" t="str">
        <f>IF(A10&gt;0,IF(VLOOKUP(A10,seznam!$A$2:$C$129,2)&gt;0,VLOOKUP(A10,seznam!$A$2:$C$129,2),"------"),"------")</f>
        <v>Rybecký Jakub</v>
      </c>
      <c r="D11" s="154"/>
      <c r="E11" s="140"/>
      <c r="F11" s="142"/>
      <c r="G11" s="156"/>
      <c r="H11" s="140"/>
      <c r="I11" s="142"/>
      <c r="J11" s="156"/>
      <c r="K11" s="140"/>
      <c r="L11" s="142"/>
      <c r="M11" s="150"/>
      <c r="N11" s="151"/>
      <c r="O11" s="152"/>
      <c r="P11" s="154"/>
      <c r="Q11" s="140"/>
      <c r="R11" s="142"/>
      <c r="S11" s="144"/>
      <c r="T11" s="203"/>
    </row>
    <row r="12" ht="13.5" thickBot="1"/>
    <row r="13" spans="1:20" ht="13.5" thickBot="1">
      <c r="A13" s="99" t="s">
        <v>2</v>
      </c>
      <c r="B13" s="189" t="s">
        <v>11</v>
      </c>
      <c r="C13" s="190"/>
      <c r="D13" s="181">
        <v>1</v>
      </c>
      <c r="E13" s="179"/>
      <c r="F13" s="191"/>
      <c r="G13" s="178">
        <v>2</v>
      </c>
      <c r="H13" s="179"/>
      <c r="I13" s="191"/>
      <c r="J13" s="178">
        <v>3</v>
      </c>
      <c r="K13" s="179"/>
      <c r="L13" s="191"/>
      <c r="M13" s="178">
        <v>4</v>
      </c>
      <c r="N13" s="179"/>
      <c r="O13" s="180"/>
      <c r="P13" s="181" t="s">
        <v>4</v>
      </c>
      <c r="Q13" s="182"/>
      <c r="R13" s="183"/>
      <c r="S13" s="5" t="s">
        <v>5</v>
      </c>
      <c r="T13" s="4" t="s">
        <v>6</v>
      </c>
    </row>
    <row r="14" spans="1:37" ht="12.75">
      <c r="A14" s="204">
        <v>2</v>
      </c>
      <c r="B14" s="184">
        <v>1</v>
      </c>
      <c r="C14" s="42" t="str">
        <f>IF(A14&gt;0,IF(VLOOKUP(A14,seznam!$A$2:$C$129,3)&gt;0,VLOOKUP(A14,seznam!$A$2:$C$129,3),"------"),"------")</f>
        <v>SKST Hodonín</v>
      </c>
      <c r="D14" s="185"/>
      <c r="E14" s="186"/>
      <c r="F14" s="187"/>
      <c r="G14" s="175">
        <f>AE17</f>
        <v>3</v>
      </c>
      <c r="H14" s="172" t="str">
        <f>AF17</f>
        <v>:</v>
      </c>
      <c r="I14" s="188">
        <f>AG17</f>
        <v>0</v>
      </c>
      <c r="J14" s="175">
        <f>AG19</f>
        <v>3</v>
      </c>
      <c r="K14" s="172" t="str">
        <f>AF19</f>
        <v>:</v>
      </c>
      <c r="L14" s="188">
        <f>AE19</f>
        <v>0</v>
      </c>
      <c r="M14" s="175">
        <f>AE14</f>
        <v>3</v>
      </c>
      <c r="N14" s="172" t="str">
        <f>AF14</f>
        <v>:</v>
      </c>
      <c r="O14" s="176">
        <f>AG14</f>
        <v>0</v>
      </c>
      <c r="P14" s="177">
        <f>G14+J14+M14</f>
        <v>9</v>
      </c>
      <c r="Q14" s="172" t="s">
        <v>7</v>
      </c>
      <c r="R14" s="173">
        <f>I14+L14+O14</f>
        <v>0</v>
      </c>
      <c r="S14" s="137">
        <f>IF(G14&gt;I14,2,IF(AND(G14&lt;I14,H14=":"),1,0))+IF(J14&gt;L14,2,IF(AND(J14&lt;L14,K14=":"),1,0))+IF(M14&gt;O14,2,IF(AND(M14&lt;O14,N14=":"),1,0))</f>
        <v>6</v>
      </c>
      <c r="T14" s="174">
        <v>1</v>
      </c>
      <c r="V14" s="6">
        <v>1</v>
      </c>
      <c r="W14" s="10" t="str">
        <f>C15</f>
        <v>Ilčíková Anežka</v>
      </c>
      <c r="X14" s="16" t="s">
        <v>10</v>
      </c>
      <c r="Y14" s="13" t="str">
        <f>C21</f>
        <v>Kalus Tomáš</v>
      </c>
      <c r="Z14" s="45" t="s">
        <v>37</v>
      </c>
      <c r="AA14" s="46" t="s">
        <v>28</v>
      </c>
      <c r="AB14" s="46" t="s">
        <v>27</v>
      </c>
      <c r="AC14" s="46"/>
      <c r="AD14" s="50"/>
      <c r="AE14" s="22">
        <f aca="true" t="shared" si="2" ref="AE14:AE19">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</f>
        <v>3</v>
      </c>
      <c r="AF14" s="23" t="s">
        <v>7</v>
      </c>
      <c r="AG14" s="24">
        <f aca="true" t="shared" si="3" ref="AG14:AG19">IF(AND(LEN(Z14)&gt;0,MID(Z14,1,1)="-"),"1","0")+IF(AND(LEN(AA14)&gt;0,MID(AA14,1,1)="-"),"1","0")+IF(AND(LEN(AB14)&gt;0,MID(AB14,1,1)="-"),"1","0")+IF(AND(LEN(AC14)&gt;0,MID(AC14,1,1)="-"),"1","0")+IF(AND(LEN(AD14)&gt;0,MID(AD14,1,1)="-"),"1","0")</f>
        <v>0</v>
      </c>
      <c r="AJ14">
        <f>A14</f>
        <v>2</v>
      </c>
      <c r="AK14">
        <f>A20</f>
        <v>31</v>
      </c>
    </row>
    <row r="15" spans="1:37" ht="12.75">
      <c r="A15" s="205"/>
      <c r="B15" s="168"/>
      <c r="C15" s="98" t="str">
        <f>IF(A14&gt;0,IF(VLOOKUP(A14,seznam!$A$2:$C$129,2)&gt;0,VLOOKUP(A14,seznam!$A$2:$C$129,2),"------"),"------")</f>
        <v>Ilčíková Anežka</v>
      </c>
      <c r="D15" s="166"/>
      <c r="E15" s="166"/>
      <c r="F15" s="167"/>
      <c r="G15" s="162"/>
      <c r="H15" s="159"/>
      <c r="I15" s="160"/>
      <c r="J15" s="162"/>
      <c r="K15" s="159"/>
      <c r="L15" s="160"/>
      <c r="M15" s="162"/>
      <c r="N15" s="159"/>
      <c r="O15" s="164"/>
      <c r="P15" s="130"/>
      <c r="Q15" s="159"/>
      <c r="R15" s="160"/>
      <c r="S15" s="138"/>
      <c r="T15" s="161"/>
      <c r="V15" s="7">
        <v>2</v>
      </c>
      <c r="W15" s="11" t="str">
        <f>C17</f>
        <v>Rygl Ondřej</v>
      </c>
      <c r="X15" s="17" t="s">
        <v>10</v>
      </c>
      <c r="Y15" s="14" t="str">
        <f>C19</f>
        <v>Ondrovčák Radek</v>
      </c>
      <c r="Z15" s="47" t="s">
        <v>115</v>
      </c>
      <c r="AA15" s="44" t="s">
        <v>107</v>
      </c>
      <c r="AB15" s="44" t="s">
        <v>116</v>
      </c>
      <c r="AC15" s="44" t="s">
        <v>28</v>
      </c>
      <c r="AD15" s="51" t="s">
        <v>113</v>
      </c>
      <c r="AE15" s="25">
        <f t="shared" si="2"/>
        <v>2</v>
      </c>
      <c r="AF15" s="26" t="s">
        <v>7</v>
      </c>
      <c r="AG15" s="27">
        <f t="shared" si="3"/>
        <v>3</v>
      </c>
      <c r="AJ15">
        <f>A16</f>
        <v>24</v>
      </c>
      <c r="AK15">
        <f>A18</f>
        <v>14</v>
      </c>
    </row>
    <row r="16" spans="1:37" ht="12.75">
      <c r="A16" s="205">
        <v>24</v>
      </c>
      <c r="B16" s="157">
        <v>2</v>
      </c>
      <c r="C16" s="43" t="str">
        <f>IF(A16&gt;0,IF(VLOOKUP(A16,seznam!$A$2:$C$129,3)&gt;0,VLOOKUP(A16,seznam!$A$2:$C$129,3),"------"),"------")</f>
        <v>Sokol Brno I.</v>
      </c>
      <c r="D16" s="139">
        <f>I14</f>
        <v>0</v>
      </c>
      <c r="E16" s="139" t="str">
        <f>H14</f>
        <v>:</v>
      </c>
      <c r="F16" s="141">
        <f>G14</f>
        <v>3</v>
      </c>
      <c r="G16" s="131"/>
      <c r="H16" s="148"/>
      <c r="I16" s="132"/>
      <c r="J16" s="155">
        <f>AE15</f>
        <v>2</v>
      </c>
      <c r="K16" s="139" t="str">
        <f>AF15</f>
        <v>:</v>
      </c>
      <c r="L16" s="141">
        <f>AG15</f>
        <v>3</v>
      </c>
      <c r="M16" s="155">
        <f>AE18</f>
        <v>3</v>
      </c>
      <c r="N16" s="139" t="str">
        <f>AF18</f>
        <v>:</v>
      </c>
      <c r="O16" s="163">
        <f>AG18</f>
        <v>0</v>
      </c>
      <c r="P16" s="165">
        <f>D16+J16+M16</f>
        <v>5</v>
      </c>
      <c r="Q16" s="139" t="s">
        <v>7</v>
      </c>
      <c r="R16" s="141">
        <f>F16+L16+O16</f>
        <v>6</v>
      </c>
      <c r="S16" s="143">
        <f>IF(D16&gt;F16,2,IF(AND(D16&lt;F16,E16=":"),1,0))+IF(J16&gt;L16,2,IF(AND(J16&lt;L16,K16=":"),1,0))+IF(M16&gt;O16,2,IF(AND(M16&lt;O16,N16=":"),1,0))</f>
        <v>4</v>
      </c>
      <c r="T16" s="145">
        <v>3</v>
      </c>
      <c r="V16" s="7">
        <v>3</v>
      </c>
      <c r="W16" s="11" t="str">
        <f>C21</f>
        <v>Kalus Tomáš</v>
      </c>
      <c r="X16" s="18" t="s">
        <v>10</v>
      </c>
      <c r="Y16" s="14" t="str">
        <f>C19</f>
        <v>Ondrovčák Radek</v>
      </c>
      <c r="Z16" s="47" t="s">
        <v>111</v>
      </c>
      <c r="AA16" s="44" t="s">
        <v>115</v>
      </c>
      <c r="AB16" s="44" t="s">
        <v>111</v>
      </c>
      <c r="AC16" s="44"/>
      <c r="AD16" s="51"/>
      <c r="AE16" s="25">
        <f t="shared" si="2"/>
        <v>0</v>
      </c>
      <c r="AF16" s="26" t="s">
        <v>7</v>
      </c>
      <c r="AG16" s="27">
        <f t="shared" si="3"/>
        <v>3</v>
      </c>
      <c r="AJ16">
        <f>A20</f>
        <v>31</v>
      </c>
      <c r="AK16">
        <f>A18</f>
        <v>14</v>
      </c>
    </row>
    <row r="17" spans="1:37" ht="12.75">
      <c r="A17" s="205"/>
      <c r="B17" s="168"/>
      <c r="C17" s="40" t="str">
        <f>IF(A16&gt;0,IF(VLOOKUP(A16,seznam!$A$2:$C$129,2)&gt;0,VLOOKUP(A16,seznam!$A$2:$C$129,2),"------"),"------")</f>
        <v>Rygl Ondřej</v>
      </c>
      <c r="D17" s="159"/>
      <c r="E17" s="159"/>
      <c r="F17" s="160"/>
      <c r="G17" s="133"/>
      <c r="H17" s="166"/>
      <c r="I17" s="167"/>
      <c r="J17" s="162"/>
      <c r="K17" s="159"/>
      <c r="L17" s="160"/>
      <c r="M17" s="162"/>
      <c r="N17" s="159"/>
      <c r="O17" s="164"/>
      <c r="P17" s="171"/>
      <c r="Q17" s="169"/>
      <c r="R17" s="170"/>
      <c r="S17" s="138"/>
      <c r="T17" s="161"/>
      <c r="V17" s="7">
        <v>4</v>
      </c>
      <c r="W17" s="11" t="str">
        <f>C15</f>
        <v>Ilčíková Anežka</v>
      </c>
      <c r="X17" s="17" t="s">
        <v>10</v>
      </c>
      <c r="Y17" s="14" t="str">
        <f>C17</f>
        <v>Rygl Ondřej</v>
      </c>
      <c r="Z17" s="47" t="s">
        <v>35</v>
      </c>
      <c r="AA17" s="44" t="s">
        <v>35</v>
      </c>
      <c r="AB17" s="44" t="s">
        <v>28</v>
      </c>
      <c r="AC17" s="44"/>
      <c r="AD17" s="51"/>
      <c r="AE17" s="25">
        <f t="shared" si="2"/>
        <v>3</v>
      </c>
      <c r="AF17" s="26" t="s">
        <v>7</v>
      </c>
      <c r="AG17" s="27">
        <f t="shared" si="3"/>
        <v>0</v>
      </c>
      <c r="AJ17">
        <f>A14</f>
        <v>2</v>
      </c>
      <c r="AK17">
        <f>A16</f>
        <v>24</v>
      </c>
    </row>
    <row r="18" spans="1:37" ht="12.75">
      <c r="A18" s="205">
        <v>14</v>
      </c>
      <c r="B18" s="157">
        <v>3</v>
      </c>
      <c r="C18" s="43" t="str">
        <f>IF(A18&gt;0,IF(VLOOKUP(A18,seznam!$A$2:$C$129,3)&gt;0,VLOOKUP(A18,seznam!$A$2:$C$129,3),"------"),"------")</f>
        <v>TTC Sokol Znojmo</v>
      </c>
      <c r="D18" s="139">
        <f>L14</f>
        <v>0</v>
      </c>
      <c r="E18" s="139" t="str">
        <f>K14</f>
        <v>:</v>
      </c>
      <c r="F18" s="141">
        <f>J14</f>
        <v>3</v>
      </c>
      <c r="G18" s="155">
        <f>L16</f>
        <v>3</v>
      </c>
      <c r="H18" s="139" t="str">
        <f>K16</f>
        <v>:</v>
      </c>
      <c r="I18" s="141">
        <f>J16</f>
        <v>2</v>
      </c>
      <c r="J18" s="131"/>
      <c r="K18" s="148"/>
      <c r="L18" s="132"/>
      <c r="M18" s="155">
        <f>AG16</f>
        <v>3</v>
      </c>
      <c r="N18" s="139" t="str">
        <f>AF16</f>
        <v>:</v>
      </c>
      <c r="O18" s="163">
        <f>AE16</f>
        <v>0</v>
      </c>
      <c r="P18" s="165">
        <f>D18+G18+M18</f>
        <v>6</v>
      </c>
      <c r="Q18" s="139" t="s">
        <v>7</v>
      </c>
      <c r="R18" s="141">
        <f>F18+I18+O18</f>
        <v>5</v>
      </c>
      <c r="S18" s="143">
        <f>IF(D18&gt;F18,2,IF(AND(D18&lt;F18,E18=":"),1,0))+IF(G18&gt;I18,2,IF(AND(G18&lt;I18,H18=":"),1,0))+IF(M18&gt;O18,2,IF(AND(M18&lt;O18,N18=":"),1,0))</f>
        <v>5</v>
      </c>
      <c r="T18" s="145">
        <v>2</v>
      </c>
      <c r="V18" s="7">
        <v>5</v>
      </c>
      <c r="W18" s="11" t="str">
        <f>C17</f>
        <v>Rygl Ondřej</v>
      </c>
      <c r="X18" s="17" t="s">
        <v>10</v>
      </c>
      <c r="Y18" s="14" t="str">
        <f>C21</f>
        <v>Kalus Tomáš</v>
      </c>
      <c r="Z18" s="47" t="s">
        <v>108</v>
      </c>
      <c r="AA18" s="44" t="s">
        <v>114</v>
      </c>
      <c r="AB18" s="44" t="s">
        <v>120</v>
      </c>
      <c r="AC18" s="44"/>
      <c r="AD18" s="51"/>
      <c r="AE18" s="25">
        <f t="shared" si="2"/>
        <v>3</v>
      </c>
      <c r="AF18" s="26" t="s">
        <v>7</v>
      </c>
      <c r="AG18" s="27">
        <f t="shared" si="3"/>
        <v>0</v>
      </c>
      <c r="AJ18">
        <f>A16</f>
        <v>24</v>
      </c>
      <c r="AK18">
        <f>A20</f>
        <v>31</v>
      </c>
    </row>
    <row r="19" spans="1:37" ht="13.5" thickBot="1">
      <c r="A19" s="205"/>
      <c r="B19" s="168"/>
      <c r="C19" s="40" t="str">
        <f>IF(A18&gt;0,IF(VLOOKUP(A18,seznam!$A$2:$C$129,2)&gt;0,VLOOKUP(A18,seznam!$A$2:$C$129,2),"------"),"------")</f>
        <v>Ondrovčák Radek</v>
      </c>
      <c r="D19" s="159"/>
      <c r="E19" s="159"/>
      <c r="F19" s="160"/>
      <c r="G19" s="162"/>
      <c r="H19" s="159"/>
      <c r="I19" s="160"/>
      <c r="J19" s="133"/>
      <c r="K19" s="166"/>
      <c r="L19" s="167"/>
      <c r="M19" s="162"/>
      <c r="N19" s="159"/>
      <c r="O19" s="164"/>
      <c r="P19" s="130"/>
      <c r="Q19" s="159"/>
      <c r="R19" s="160"/>
      <c r="S19" s="138"/>
      <c r="T19" s="161"/>
      <c r="V19" s="8">
        <v>6</v>
      </c>
      <c r="W19" s="12" t="str">
        <f>C19</f>
        <v>Ondrovčák Radek</v>
      </c>
      <c r="X19" s="19" t="s">
        <v>10</v>
      </c>
      <c r="Y19" s="15" t="str">
        <f>C15</f>
        <v>Ilčíková Anežka</v>
      </c>
      <c r="Z19" s="48" t="s">
        <v>111</v>
      </c>
      <c r="AA19" s="49" t="s">
        <v>116</v>
      </c>
      <c r="AB19" s="49" t="s">
        <v>113</v>
      </c>
      <c r="AC19" s="49"/>
      <c r="AD19" s="52"/>
      <c r="AE19" s="28">
        <f t="shared" si="2"/>
        <v>0</v>
      </c>
      <c r="AF19" s="29" t="s">
        <v>7</v>
      </c>
      <c r="AG19" s="30">
        <f t="shared" si="3"/>
        <v>3</v>
      </c>
      <c r="AJ19">
        <f>A18</f>
        <v>14</v>
      </c>
      <c r="AK19">
        <f>A14</f>
        <v>2</v>
      </c>
    </row>
    <row r="20" spans="1:20" ht="12.75">
      <c r="A20" s="205">
        <v>31</v>
      </c>
      <c r="B20" s="157">
        <v>4</v>
      </c>
      <c r="C20" s="43" t="str">
        <f>IF(A20&gt;0,IF(VLOOKUP(A20,seznam!$A$2:$C$129,3)&gt;0,VLOOKUP(A20,seznam!$A$2:$C$129,3),"------"),"------")</f>
        <v>Sokol Klobouky</v>
      </c>
      <c r="D20" s="139">
        <f>O14</f>
        <v>0</v>
      </c>
      <c r="E20" s="139" t="str">
        <f>N14</f>
        <v>:</v>
      </c>
      <c r="F20" s="141">
        <f>M14</f>
        <v>3</v>
      </c>
      <c r="G20" s="155">
        <f>O16</f>
        <v>0</v>
      </c>
      <c r="H20" s="139" t="str">
        <f>N16</f>
        <v>:</v>
      </c>
      <c r="I20" s="141">
        <f>M16</f>
        <v>3</v>
      </c>
      <c r="J20" s="155">
        <f>O18</f>
        <v>0</v>
      </c>
      <c r="K20" s="139" t="str">
        <f>N18</f>
        <v>:</v>
      </c>
      <c r="L20" s="141">
        <f>M18</f>
        <v>3</v>
      </c>
      <c r="M20" s="147"/>
      <c r="N20" s="148"/>
      <c r="O20" s="149"/>
      <c r="P20" s="153">
        <f>D20+G20+J20</f>
        <v>0</v>
      </c>
      <c r="Q20" s="139" t="s">
        <v>7</v>
      </c>
      <c r="R20" s="141">
        <f>F20+I20+L20</f>
        <v>9</v>
      </c>
      <c r="S20" s="143">
        <f>IF(D20&gt;F20,2,IF(AND(D20&lt;F20,E20=":"),1,0))+IF(G20&gt;I20,2,IF(AND(G20&lt;I20,H20=":"),1,0))+IF(J20&gt;L20,2,IF(AND(J20&lt;L20,K20=":"),1,0))</f>
        <v>3</v>
      </c>
      <c r="T20" s="145">
        <v>4</v>
      </c>
    </row>
    <row r="21" spans="1:20" ht="13.5" thickBot="1">
      <c r="A21" s="206"/>
      <c r="B21" s="158"/>
      <c r="C21" s="41" t="str">
        <f>IF(A20&gt;0,IF(VLOOKUP(A20,seznam!$A$2:$C$129,2)&gt;0,VLOOKUP(A20,seznam!$A$2:$C$129,2),"------"),"------")</f>
        <v>Kalus Tomáš</v>
      </c>
      <c r="D21" s="140"/>
      <c r="E21" s="140"/>
      <c r="F21" s="142"/>
      <c r="G21" s="156"/>
      <c r="H21" s="140"/>
      <c r="I21" s="142"/>
      <c r="J21" s="156"/>
      <c r="K21" s="140"/>
      <c r="L21" s="142"/>
      <c r="M21" s="150"/>
      <c r="N21" s="151"/>
      <c r="O21" s="152"/>
      <c r="P21" s="154"/>
      <c r="Q21" s="140"/>
      <c r="R21" s="142"/>
      <c r="S21" s="144"/>
      <c r="T21" s="146"/>
    </row>
    <row r="22" ht="13.5" thickBot="1"/>
    <row r="23" spans="1:20" ht="13.5" thickBot="1">
      <c r="A23" s="99" t="s">
        <v>2</v>
      </c>
      <c r="B23" s="189" t="s">
        <v>12</v>
      </c>
      <c r="C23" s="190"/>
      <c r="D23" s="181">
        <v>1</v>
      </c>
      <c r="E23" s="179"/>
      <c r="F23" s="191"/>
      <c r="G23" s="178">
        <v>2</v>
      </c>
      <c r="H23" s="179"/>
      <c r="I23" s="191"/>
      <c r="J23" s="178">
        <v>3</v>
      </c>
      <c r="K23" s="179"/>
      <c r="L23" s="191"/>
      <c r="M23" s="178">
        <v>4</v>
      </c>
      <c r="N23" s="179"/>
      <c r="O23" s="180"/>
      <c r="P23" s="181" t="s">
        <v>4</v>
      </c>
      <c r="Q23" s="182"/>
      <c r="R23" s="183"/>
      <c r="S23" s="5" t="s">
        <v>5</v>
      </c>
      <c r="T23" s="4" t="s">
        <v>6</v>
      </c>
    </row>
    <row r="24" spans="1:37" ht="12.75">
      <c r="A24" s="204">
        <v>3</v>
      </c>
      <c r="B24" s="184">
        <v>1</v>
      </c>
      <c r="C24" s="42" t="str">
        <f>IF(A24&gt;0,IF(VLOOKUP(A24,seznam!$A$2:$C$129,3)&gt;0,VLOOKUP(A24,seznam!$A$2:$C$129,3),"------"),"------")</f>
        <v>Orel Boskovice</v>
      </c>
      <c r="D24" s="185"/>
      <c r="E24" s="186"/>
      <c r="F24" s="187"/>
      <c r="G24" s="175">
        <f>AE27</f>
        <v>3</v>
      </c>
      <c r="H24" s="172" t="str">
        <f>AF27</f>
        <v>:</v>
      </c>
      <c r="I24" s="188">
        <f>AG27</f>
        <v>0</v>
      </c>
      <c r="J24" s="175">
        <f>AG29</f>
        <v>2</v>
      </c>
      <c r="K24" s="172" t="str">
        <f>AF29</f>
        <v>:</v>
      </c>
      <c r="L24" s="188">
        <f>AE29</f>
        <v>3</v>
      </c>
      <c r="M24" s="175">
        <f>AE24</f>
        <v>3</v>
      </c>
      <c r="N24" s="172" t="str">
        <f>AF24</f>
        <v>:</v>
      </c>
      <c r="O24" s="176">
        <f>AG24</f>
        <v>0</v>
      </c>
      <c r="P24" s="177">
        <f>G24+J24+M24</f>
        <v>8</v>
      </c>
      <c r="Q24" s="172" t="s">
        <v>7</v>
      </c>
      <c r="R24" s="173">
        <f>I24+L24+O24</f>
        <v>3</v>
      </c>
      <c r="S24" s="137">
        <f>IF(G24&gt;I24,2,IF(AND(G24&lt;I24,H24=":"),1,0))+IF(J24&gt;L24,2,IF(AND(J24&lt;L24,K24=":"),1,0))+IF(M24&gt;O24,2,IF(AND(M24&lt;O24,N24=":"),1,0))</f>
        <v>5</v>
      </c>
      <c r="T24" s="174">
        <v>2</v>
      </c>
      <c r="V24" s="6">
        <v>1</v>
      </c>
      <c r="W24" s="10" t="str">
        <f>C25</f>
        <v>Henek Dominik</v>
      </c>
      <c r="X24" s="16" t="s">
        <v>10</v>
      </c>
      <c r="Y24" s="13" t="str">
        <f>C31</f>
        <v>Nevřivý Rudolf</v>
      </c>
      <c r="Z24" s="45" t="s">
        <v>36</v>
      </c>
      <c r="AA24" s="46" t="s">
        <v>37</v>
      </c>
      <c r="AB24" s="46" t="s">
        <v>28</v>
      </c>
      <c r="AC24" s="46"/>
      <c r="AD24" s="50"/>
      <c r="AE24" s="22">
        <f aca="true" t="shared" si="4" ref="AE24:AE29">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</f>
        <v>3</v>
      </c>
      <c r="AF24" s="23" t="s">
        <v>7</v>
      </c>
      <c r="AG24" s="24">
        <f aca="true" t="shared" si="5" ref="AG24:AG29">IF(AND(LEN(Z24)&gt;0,MID(Z24,1,1)="-"),"1","0")+IF(AND(LEN(AA24)&gt;0,MID(AA24,1,1)="-"),"1","0")+IF(AND(LEN(AB24)&gt;0,MID(AB24,1,1)="-"),"1","0")+IF(AND(LEN(AC24)&gt;0,MID(AC24,1,1)="-"),"1","0")+IF(AND(LEN(AD24)&gt;0,MID(AD24,1,1)="-"),"1","0")</f>
        <v>0</v>
      </c>
      <c r="AJ24">
        <f>A24</f>
        <v>3</v>
      </c>
      <c r="AK24">
        <f>A30</f>
        <v>33</v>
      </c>
    </row>
    <row r="25" spans="1:37" ht="12.75">
      <c r="A25" s="205"/>
      <c r="B25" s="168"/>
      <c r="C25" s="98" t="str">
        <f>IF(A24&gt;0,IF(VLOOKUP(A24,seznam!$A$2:$C$129,2)&gt;0,VLOOKUP(A24,seznam!$A$2:$C$129,2),"------"),"------")</f>
        <v>Henek Dominik</v>
      </c>
      <c r="D25" s="166"/>
      <c r="E25" s="166"/>
      <c r="F25" s="167"/>
      <c r="G25" s="162"/>
      <c r="H25" s="159"/>
      <c r="I25" s="160"/>
      <c r="J25" s="162"/>
      <c r="K25" s="159"/>
      <c r="L25" s="160"/>
      <c r="M25" s="162"/>
      <c r="N25" s="159"/>
      <c r="O25" s="164"/>
      <c r="P25" s="130"/>
      <c r="Q25" s="159"/>
      <c r="R25" s="160"/>
      <c r="S25" s="138"/>
      <c r="T25" s="161"/>
      <c r="V25" s="7">
        <v>2</v>
      </c>
      <c r="W25" s="11" t="str">
        <f>C27</f>
        <v>Juras Pavel</v>
      </c>
      <c r="X25" s="17" t="s">
        <v>10</v>
      </c>
      <c r="Y25" s="14" t="str">
        <f>C29</f>
        <v>Hrubý Otto</v>
      </c>
      <c r="Z25" s="47" t="s">
        <v>113</v>
      </c>
      <c r="AA25" s="44" t="s">
        <v>121</v>
      </c>
      <c r="AB25" s="44" t="s">
        <v>38</v>
      </c>
      <c r="AC25" s="44" t="s">
        <v>120</v>
      </c>
      <c r="AD25" s="51" t="s">
        <v>122</v>
      </c>
      <c r="AE25" s="25">
        <f t="shared" si="4"/>
        <v>2</v>
      </c>
      <c r="AF25" s="26" t="s">
        <v>7</v>
      </c>
      <c r="AG25" s="27">
        <f t="shared" si="5"/>
        <v>3</v>
      </c>
      <c r="AJ25">
        <f>A26</f>
        <v>22</v>
      </c>
      <c r="AK25">
        <f>A28</f>
        <v>12</v>
      </c>
    </row>
    <row r="26" spans="1:37" ht="12.75">
      <c r="A26" s="205">
        <v>22</v>
      </c>
      <c r="B26" s="157">
        <v>2</v>
      </c>
      <c r="C26" s="43" t="str">
        <f>IF(A26&gt;0,IF(VLOOKUP(A26,seznam!$A$2:$C$129,3)&gt;0,VLOOKUP(A26,seznam!$A$2:$C$129,3),"------"),"------")</f>
        <v>Sokol Bzenec</v>
      </c>
      <c r="D26" s="139">
        <f>I24</f>
        <v>0</v>
      </c>
      <c r="E26" s="139" t="str">
        <f>H24</f>
        <v>:</v>
      </c>
      <c r="F26" s="141">
        <f>G24</f>
        <v>3</v>
      </c>
      <c r="G26" s="131"/>
      <c r="H26" s="148"/>
      <c r="I26" s="132"/>
      <c r="J26" s="155">
        <f>AE25</f>
        <v>2</v>
      </c>
      <c r="K26" s="139" t="str">
        <f>AF25</f>
        <v>:</v>
      </c>
      <c r="L26" s="141">
        <f>AG25</f>
        <v>3</v>
      </c>
      <c r="M26" s="155">
        <f>AE28</f>
        <v>3</v>
      </c>
      <c r="N26" s="139" t="str">
        <f>AF28</f>
        <v>:</v>
      </c>
      <c r="O26" s="163">
        <f>AG28</f>
        <v>0</v>
      </c>
      <c r="P26" s="165">
        <f>D26+J26+M26</f>
        <v>5</v>
      </c>
      <c r="Q26" s="139" t="s">
        <v>7</v>
      </c>
      <c r="R26" s="141">
        <f>F26+L26+O26</f>
        <v>6</v>
      </c>
      <c r="S26" s="143">
        <f>IF(D26&gt;F26,2,IF(AND(D26&lt;F26,E26=":"),1,0))+IF(J26&gt;L26,2,IF(AND(J26&lt;L26,K26=":"),1,0))+IF(M26&gt;O26,2,IF(AND(M26&lt;O26,N26=":"),1,0))</f>
        <v>4</v>
      </c>
      <c r="T26" s="145">
        <v>3</v>
      </c>
      <c r="V26" s="7">
        <v>3</v>
      </c>
      <c r="W26" s="11" t="str">
        <f>C31</f>
        <v>Nevřivý Rudolf</v>
      </c>
      <c r="X26" s="18" t="s">
        <v>10</v>
      </c>
      <c r="Y26" s="14" t="str">
        <f>C29</f>
        <v>Hrubý Otto</v>
      </c>
      <c r="Z26" s="47" t="s">
        <v>117</v>
      </c>
      <c r="AA26" s="44" t="s">
        <v>111</v>
      </c>
      <c r="AB26" s="44" t="s">
        <v>116</v>
      </c>
      <c r="AC26" s="44"/>
      <c r="AD26" s="51"/>
      <c r="AE26" s="25">
        <f t="shared" si="4"/>
        <v>0</v>
      </c>
      <c r="AF26" s="26" t="s">
        <v>7</v>
      </c>
      <c r="AG26" s="27">
        <f t="shared" si="5"/>
        <v>3</v>
      </c>
      <c r="AJ26">
        <f>A30</f>
        <v>33</v>
      </c>
      <c r="AK26">
        <f>A28</f>
        <v>12</v>
      </c>
    </row>
    <row r="27" spans="1:37" ht="12.75">
      <c r="A27" s="205"/>
      <c r="B27" s="168"/>
      <c r="C27" s="40" t="str">
        <f>IF(A26&gt;0,IF(VLOOKUP(A26,seznam!$A$2:$C$129,2)&gt;0,VLOOKUP(A26,seznam!$A$2:$C$129,2),"------"),"------")</f>
        <v>Juras Pavel</v>
      </c>
      <c r="D27" s="159"/>
      <c r="E27" s="159"/>
      <c r="F27" s="160"/>
      <c r="G27" s="133"/>
      <c r="H27" s="166"/>
      <c r="I27" s="167"/>
      <c r="J27" s="162"/>
      <c r="K27" s="159"/>
      <c r="L27" s="160"/>
      <c r="M27" s="162"/>
      <c r="N27" s="159"/>
      <c r="O27" s="164"/>
      <c r="P27" s="171"/>
      <c r="Q27" s="169"/>
      <c r="R27" s="170"/>
      <c r="S27" s="138"/>
      <c r="T27" s="161"/>
      <c r="V27" s="7">
        <v>4</v>
      </c>
      <c r="W27" s="11" t="str">
        <f>C25</f>
        <v>Henek Dominik</v>
      </c>
      <c r="X27" s="17" t="s">
        <v>10</v>
      </c>
      <c r="Y27" s="14" t="str">
        <f>C27</f>
        <v>Juras Pavel</v>
      </c>
      <c r="Z27" s="47" t="s">
        <v>107</v>
      </c>
      <c r="AA27" s="44" t="s">
        <v>109</v>
      </c>
      <c r="AB27" s="44" t="s">
        <v>37</v>
      </c>
      <c r="AC27" s="44"/>
      <c r="AD27" s="51"/>
      <c r="AE27" s="25">
        <f t="shared" si="4"/>
        <v>3</v>
      </c>
      <c r="AF27" s="26" t="s">
        <v>7</v>
      </c>
      <c r="AG27" s="27">
        <f t="shared" si="5"/>
        <v>0</v>
      </c>
      <c r="AJ27">
        <f>A24</f>
        <v>3</v>
      </c>
      <c r="AK27">
        <f>A26</f>
        <v>22</v>
      </c>
    </row>
    <row r="28" spans="1:37" ht="12.75">
      <c r="A28" s="205">
        <v>12</v>
      </c>
      <c r="B28" s="157">
        <v>3</v>
      </c>
      <c r="C28" s="43" t="str">
        <f>IF(A28&gt;0,IF(VLOOKUP(A28,seznam!$A$2:$C$129,3)&gt;0,VLOOKUP(A28,seznam!$A$2:$C$129,3),"------"),"------")</f>
        <v>Slovan Hodonín</v>
      </c>
      <c r="D28" s="139">
        <f>L24</f>
        <v>3</v>
      </c>
      <c r="E28" s="139" t="str">
        <f>K24</f>
        <v>:</v>
      </c>
      <c r="F28" s="141">
        <f>J24</f>
        <v>2</v>
      </c>
      <c r="G28" s="155">
        <f>L26</f>
        <v>3</v>
      </c>
      <c r="H28" s="139" t="str">
        <f>K26</f>
        <v>:</v>
      </c>
      <c r="I28" s="141">
        <f>J26</f>
        <v>2</v>
      </c>
      <c r="J28" s="131"/>
      <c r="K28" s="148"/>
      <c r="L28" s="132"/>
      <c r="M28" s="155">
        <f>AG26</f>
        <v>3</v>
      </c>
      <c r="N28" s="139" t="str">
        <f>AF26</f>
        <v>:</v>
      </c>
      <c r="O28" s="163">
        <f>AE26</f>
        <v>0</v>
      </c>
      <c r="P28" s="165">
        <f>D28+G28+M28</f>
        <v>9</v>
      </c>
      <c r="Q28" s="139" t="s">
        <v>7</v>
      </c>
      <c r="R28" s="141">
        <f>F28+I28+O28</f>
        <v>4</v>
      </c>
      <c r="S28" s="143">
        <f>IF(D28&gt;F28,2,IF(AND(D28&lt;F28,E28=":"),1,0))+IF(G28&gt;I28,2,IF(AND(G28&lt;I28,H28=":"),1,0))+IF(M28&gt;O28,2,IF(AND(M28&lt;O28,N28=":"),1,0))</f>
        <v>6</v>
      </c>
      <c r="T28" s="145">
        <v>1</v>
      </c>
      <c r="V28" s="7">
        <v>5</v>
      </c>
      <c r="W28" s="11" t="str">
        <f>C27</f>
        <v>Juras Pavel</v>
      </c>
      <c r="X28" s="17" t="s">
        <v>10</v>
      </c>
      <c r="Y28" s="14" t="str">
        <f>C31</f>
        <v>Nevřivý Rudolf</v>
      </c>
      <c r="Z28" s="47" t="s">
        <v>27</v>
      </c>
      <c r="AA28" s="44" t="s">
        <v>114</v>
      </c>
      <c r="AB28" s="44" t="s">
        <v>114</v>
      </c>
      <c r="AC28" s="44"/>
      <c r="AD28" s="51"/>
      <c r="AE28" s="25">
        <f t="shared" si="4"/>
        <v>3</v>
      </c>
      <c r="AF28" s="26" t="s">
        <v>7</v>
      </c>
      <c r="AG28" s="27">
        <f t="shared" si="5"/>
        <v>0</v>
      </c>
      <c r="AJ28">
        <f>A26</f>
        <v>22</v>
      </c>
      <c r="AK28">
        <f>A30</f>
        <v>33</v>
      </c>
    </row>
    <row r="29" spans="1:37" ht="13.5" thickBot="1">
      <c r="A29" s="205"/>
      <c r="B29" s="168"/>
      <c r="C29" s="40" t="str">
        <f>IF(A28&gt;0,IF(VLOOKUP(A28,seznam!$A$2:$C$129,2)&gt;0,VLOOKUP(A28,seznam!$A$2:$C$129,2),"------"),"------")</f>
        <v>Hrubý Otto</v>
      </c>
      <c r="D29" s="159"/>
      <c r="E29" s="159"/>
      <c r="F29" s="160"/>
      <c r="G29" s="162"/>
      <c r="H29" s="159"/>
      <c r="I29" s="160"/>
      <c r="J29" s="133"/>
      <c r="K29" s="166"/>
      <c r="L29" s="167"/>
      <c r="M29" s="162"/>
      <c r="N29" s="159"/>
      <c r="O29" s="164"/>
      <c r="P29" s="130"/>
      <c r="Q29" s="159"/>
      <c r="R29" s="160"/>
      <c r="S29" s="138"/>
      <c r="T29" s="161"/>
      <c r="V29" s="8">
        <v>6</v>
      </c>
      <c r="W29" s="12" t="str">
        <f>C29</f>
        <v>Hrubý Otto</v>
      </c>
      <c r="X29" s="19" t="s">
        <v>10</v>
      </c>
      <c r="Y29" s="15" t="str">
        <f>C25</f>
        <v>Henek Dominik</v>
      </c>
      <c r="Z29" s="48" t="s">
        <v>116</v>
      </c>
      <c r="AA29" s="49" t="s">
        <v>112</v>
      </c>
      <c r="AB29" s="49" t="s">
        <v>107</v>
      </c>
      <c r="AC29" s="49" t="s">
        <v>108</v>
      </c>
      <c r="AD29" s="52" t="s">
        <v>114</v>
      </c>
      <c r="AE29" s="28">
        <f t="shared" si="4"/>
        <v>3</v>
      </c>
      <c r="AF29" s="29" t="s">
        <v>7</v>
      </c>
      <c r="AG29" s="30">
        <f t="shared" si="5"/>
        <v>2</v>
      </c>
      <c r="AJ29">
        <f>A28</f>
        <v>12</v>
      </c>
      <c r="AK29">
        <f>A24</f>
        <v>3</v>
      </c>
    </row>
    <row r="30" spans="1:20" ht="12.75">
      <c r="A30" s="205">
        <v>33</v>
      </c>
      <c r="B30" s="157">
        <v>4</v>
      </c>
      <c r="C30" s="43" t="str">
        <f>IF(A30&gt;0,IF(VLOOKUP(A30,seznam!$A$2:$C$129,3)&gt;0,VLOOKUP(A30,seznam!$A$2:$C$129,3),"------"),"------")</f>
        <v>Sokol Kobylí</v>
      </c>
      <c r="D30" s="139">
        <f>O24</f>
        <v>0</v>
      </c>
      <c r="E30" s="139" t="str">
        <f>N24</f>
        <v>:</v>
      </c>
      <c r="F30" s="141">
        <f>M24</f>
        <v>3</v>
      </c>
      <c r="G30" s="155">
        <f>O26</f>
        <v>0</v>
      </c>
      <c r="H30" s="139" t="str">
        <f>N26</f>
        <v>:</v>
      </c>
      <c r="I30" s="141">
        <f>M26</f>
        <v>3</v>
      </c>
      <c r="J30" s="155">
        <f>O28</f>
        <v>0</v>
      </c>
      <c r="K30" s="139" t="str">
        <f>N28</f>
        <v>:</v>
      </c>
      <c r="L30" s="141">
        <f>M28</f>
        <v>3</v>
      </c>
      <c r="M30" s="147"/>
      <c r="N30" s="148"/>
      <c r="O30" s="149"/>
      <c r="P30" s="153">
        <f>D30+G30+J30</f>
        <v>0</v>
      </c>
      <c r="Q30" s="139" t="s">
        <v>7</v>
      </c>
      <c r="R30" s="141">
        <f>F30+I30+L30</f>
        <v>9</v>
      </c>
      <c r="S30" s="143">
        <f>IF(D30&gt;F30,2,IF(AND(D30&lt;F30,E30=":"),1,0))+IF(G30&gt;I30,2,IF(AND(G30&lt;I30,H30=":"),1,0))+IF(J30&gt;L30,2,IF(AND(J30&lt;L30,K30=":"),1,0))</f>
        <v>3</v>
      </c>
      <c r="T30" s="145">
        <v>4</v>
      </c>
    </row>
    <row r="31" spans="1:20" ht="13.5" thickBot="1">
      <c r="A31" s="206"/>
      <c r="B31" s="158"/>
      <c r="C31" s="41" t="str">
        <f>IF(A30&gt;0,IF(VLOOKUP(A30,seznam!$A$2:$C$129,2)&gt;0,VLOOKUP(A30,seznam!$A$2:$C$129,2),"------"),"------")</f>
        <v>Nevřivý Rudolf</v>
      </c>
      <c r="D31" s="140"/>
      <c r="E31" s="140"/>
      <c r="F31" s="142"/>
      <c r="G31" s="156"/>
      <c r="H31" s="140"/>
      <c r="I31" s="142"/>
      <c r="J31" s="156"/>
      <c r="K31" s="140"/>
      <c r="L31" s="142"/>
      <c r="M31" s="150"/>
      <c r="N31" s="151"/>
      <c r="O31" s="152"/>
      <c r="P31" s="154"/>
      <c r="Q31" s="140"/>
      <c r="R31" s="142"/>
      <c r="S31" s="144"/>
      <c r="T31" s="146"/>
    </row>
    <row r="32" ht="13.5" thickBot="1"/>
    <row r="33" spans="1:20" ht="13.5" thickBot="1">
      <c r="A33" s="99" t="s">
        <v>2</v>
      </c>
      <c r="B33" s="189" t="s">
        <v>13</v>
      </c>
      <c r="C33" s="190"/>
      <c r="D33" s="181">
        <v>1</v>
      </c>
      <c r="E33" s="179"/>
      <c r="F33" s="191"/>
      <c r="G33" s="178">
        <v>2</v>
      </c>
      <c r="H33" s="179"/>
      <c r="I33" s="191"/>
      <c r="J33" s="178">
        <v>3</v>
      </c>
      <c r="K33" s="179"/>
      <c r="L33" s="191"/>
      <c r="M33" s="178">
        <v>4</v>
      </c>
      <c r="N33" s="179"/>
      <c r="O33" s="180"/>
      <c r="P33" s="181" t="s">
        <v>4</v>
      </c>
      <c r="Q33" s="182"/>
      <c r="R33" s="183"/>
      <c r="S33" s="5" t="s">
        <v>5</v>
      </c>
      <c r="T33" s="4" t="s">
        <v>6</v>
      </c>
    </row>
    <row r="34" spans="1:37" ht="12.75">
      <c r="A34" s="204">
        <v>4</v>
      </c>
      <c r="B34" s="184">
        <v>1</v>
      </c>
      <c r="C34" s="42" t="str">
        <f>IF(A34&gt;0,IF(VLOOKUP(A34,seznam!$A$2:$C$129,3)&gt;0,VLOOKUP(A34,seznam!$A$2:$C$129,3),"------"),"------")</f>
        <v>SKST Hodonín</v>
      </c>
      <c r="D34" s="185"/>
      <c r="E34" s="186"/>
      <c r="F34" s="187"/>
      <c r="G34" s="175">
        <f>AE37</f>
        <v>3</v>
      </c>
      <c r="H34" s="172" t="str">
        <f>AF37</f>
        <v>:</v>
      </c>
      <c r="I34" s="188">
        <f>AG37</f>
        <v>1</v>
      </c>
      <c r="J34" s="175">
        <f>AG39</f>
        <v>3</v>
      </c>
      <c r="K34" s="172" t="str">
        <f>AF39</f>
        <v>:</v>
      </c>
      <c r="L34" s="188">
        <f>AE39</f>
        <v>1</v>
      </c>
      <c r="M34" s="175">
        <f>AE34</f>
        <v>3</v>
      </c>
      <c r="N34" s="172" t="str">
        <f>AF34</f>
        <v>:</v>
      </c>
      <c r="O34" s="176">
        <f>AG34</f>
        <v>0</v>
      </c>
      <c r="P34" s="177">
        <f>G34+J34+M34</f>
        <v>9</v>
      </c>
      <c r="Q34" s="172" t="s">
        <v>7</v>
      </c>
      <c r="R34" s="173">
        <f>I34+L34+O34</f>
        <v>2</v>
      </c>
      <c r="S34" s="137">
        <f>IF(G34&gt;I34,2,IF(AND(G34&lt;I34,H34=":"),1,0))+IF(J34&gt;L34,2,IF(AND(J34&lt;L34,K34=":"),1,0))+IF(M34&gt;O34,2,IF(AND(M34&lt;O34,N34=":"),1,0))</f>
        <v>6</v>
      </c>
      <c r="T34" s="174">
        <v>1</v>
      </c>
      <c r="V34" s="6">
        <v>1</v>
      </c>
      <c r="W34" s="10" t="str">
        <f>C35</f>
        <v>Šprtová Karolína</v>
      </c>
      <c r="X34" s="16" t="s">
        <v>10</v>
      </c>
      <c r="Y34" s="13" t="str">
        <f>C41</f>
        <v>Šubík Jiří</v>
      </c>
      <c r="Z34" s="45" t="s">
        <v>107</v>
      </c>
      <c r="AA34" s="46" t="s">
        <v>35</v>
      </c>
      <c r="AB34" s="46" t="s">
        <v>36</v>
      </c>
      <c r="AC34" s="46"/>
      <c r="AD34" s="50"/>
      <c r="AE34" s="22">
        <f aca="true" t="shared" si="6" ref="AE34:AE39">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</f>
        <v>3</v>
      </c>
      <c r="AF34" s="23" t="s">
        <v>7</v>
      </c>
      <c r="AG34" s="24">
        <f aca="true" t="shared" si="7" ref="AG34:AG39">IF(AND(LEN(Z34)&gt;0,MID(Z34,1,1)="-"),"1","0")+IF(AND(LEN(AA34)&gt;0,MID(AA34,1,1)="-"),"1","0")+IF(AND(LEN(AB34)&gt;0,MID(AB34,1,1)="-"),"1","0")+IF(AND(LEN(AC34)&gt;0,MID(AC34,1,1)="-"),"1","0")+IF(AND(LEN(AD34)&gt;0,MID(AD34,1,1)="-"),"1","0")</f>
        <v>0</v>
      </c>
      <c r="AJ34">
        <f>A34</f>
        <v>4</v>
      </c>
      <c r="AK34">
        <f>A40</f>
        <v>32</v>
      </c>
    </row>
    <row r="35" spans="1:37" ht="12.75">
      <c r="A35" s="205"/>
      <c r="B35" s="168"/>
      <c r="C35" s="98" t="str">
        <f>IF(A34&gt;0,IF(VLOOKUP(A34,seznam!$A$2:$C$129,2)&gt;0,VLOOKUP(A34,seznam!$A$2:$C$129,2),"------"),"------")</f>
        <v>Šprtová Karolína</v>
      </c>
      <c r="D35" s="166"/>
      <c r="E35" s="166"/>
      <c r="F35" s="167"/>
      <c r="G35" s="162"/>
      <c r="H35" s="159"/>
      <c r="I35" s="160"/>
      <c r="J35" s="162"/>
      <c r="K35" s="159"/>
      <c r="L35" s="160"/>
      <c r="M35" s="162"/>
      <c r="N35" s="159"/>
      <c r="O35" s="164"/>
      <c r="P35" s="130"/>
      <c r="Q35" s="159"/>
      <c r="R35" s="160"/>
      <c r="S35" s="138"/>
      <c r="T35" s="161"/>
      <c r="V35" s="7">
        <v>2</v>
      </c>
      <c r="W35" s="11" t="str">
        <f>C37</f>
        <v>Vybíral Matouš</v>
      </c>
      <c r="X35" s="17" t="s">
        <v>10</v>
      </c>
      <c r="Y35" s="14" t="str">
        <f>C39</f>
        <v>Hoch Vítek</v>
      </c>
      <c r="Z35" s="47" t="s">
        <v>113</v>
      </c>
      <c r="AA35" s="44" t="s">
        <v>38</v>
      </c>
      <c r="AB35" s="44" t="s">
        <v>115</v>
      </c>
      <c r="AC35" s="44" t="s">
        <v>116</v>
      </c>
      <c r="AD35" s="51"/>
      <c r="AE35" s="25">
        <f t="shared" si="6"/>
        <v>1</v>
      </c>
      <c r="AF35" s="26" t="s">
        <v>7</v>
      </c>
      <c r="AG35" s="27">
        <f t="shared" si="7"/>
        <v>3</v>
      </c>
      <c r="AJ35">
        <f>A36</f>
        <v>20</v>
      </c>
      <c r="AK35">
        <f>A38</f>
        <v>11</v>
      </c>
    </row>
    <row r="36" spans="1:37" ht="12.75">
      <c r="A36" s="205">
        <v>20</v>
      </c>
      <c r="B36" s="157">
        <v>2</v>
      </c>
      <c r="C36" s="43" t="str">
        <f>IF(A36&gt;0,IF(VLOOKUP(A36,seznam!$A$2:$C$129,3)&gt;0,VLOOKUP(A36,seznam!$A$2:$C$129,3),"------"),"------")</f>
        <v>TTC Sokol Znojmo</v>
      </c>
      <c r="D36" s="139">
        <f>I34</f>
        <v>1</v>
      </c>
      <c r="E36" s="139" t="str">
        <f>H34</f>
        <v>:</v>
      </c>
      <c r="F36" s="141">
        <f>G34</f>
        <v>3</v>
      </c>
      <c r="G36" s="131"/>
      <c r="H36" s="148"/>
      <c r="I36" s="132"/>
      <c r="J36" s="155">
        <f>AE35</f>
        <v>1</v>
      </c>
      <c r="K36" s="139" t="str">
        <f>AF35</f>
        <v>:</v>
      </c>
      <c r="L36" s="141">
        <f>AG35</f>
        <v>3</v>
      </c>
      <c r="M36" s="155">
        <f>AE38</f>
        <v>3</v>
      </c>
      <c r="N36" s="139" t="str">
        <f>AF38</f>
        <v>:</v>
      </c>
      <c r="O36" s="163">
        <f>AG38</f>
        <v>1</v>
      </c>
      <c r="P36" s="165">
        <f>D36+J36+M36</f>
        <v>5</v>
      </c>
      <c r="Q36" s="139" t="s">
        <v>7</v>
      </c>
      <c r="R36" s="141">
        <f>F36+L36+O36</f>
        <v>7</v>
      </c>
      <c r="S36" s="143">
        <f>IF(D36&gt;F36,2,IF(AND(D36&lt;F36,E36=":"),1,0))+IF(J36&gt;L36,2,IF(AND(J36&lt;L36,K36=":"),1,0))+IF(M36&gt;O36,2,IF(AND(M36&lt;O36,N36=":"),1,0))</f>
        <v>4</v>
      </c>
      <c r="T36" s="145">
        <v>3</v>
      </c>
      <c r="V36" s="7">
        <v>3</v>
      </c>
      <c r="W36" s="11" t="str">
        <f>C41</f>
        <v>Šubík Jiří</v>
      </c>
      <c r="X36" s="18" t="s">
        <v>10</v>
      </c>
      <c r="Y36" s="14" t="str">
        <f>C39</f>
        <v>Hoch Vítek</v>
      </c>
      <c r="Z36" s="47" t="s">
        <v>113</v>
      </c>
      <c r="AA36" s="44" t="s">
        <v>110</v>
      </c>
      <c r="AB36" s="44" t="s">
        <v>115</v>
      </c>
      <c r="AC36" s="44"/>
      <c r="AD36" s="51"/>
      <c r="AE36" s="25">
        <f t="shared" si="6"/>
        <v>0</v>
      </c>
      <c r="AF36" s="26" t="s">
        <v>7</v>
      </c>
      <c r="AG36" s="27">
        <f t="shared" si="7"/>
        <v>3</v>
      </c>
      <c r="AJ36">
        <f>A40</f>
        <v>32</v>
      </c>
      <c r="AK36">
        <f>A38</f>
        <v>11</v>
      </c>
    </row>
    <row r="37" spans="1:37" ht="12.75">
      <c r="A37" s="205"/>
      <c r="B37" s="168"/>
      <c r="C37" s="40" t="str">
        <f>IF(A36&gt;0,IF(VLOOKUP(A36,seznam!$A$2:$C$129,2)&gt;0,VLOOKUP(A36,seznam!$A$2:$C$129,2),"------"),"------")</f>
        <v>Vybíral Matouš</v>
      </c>
      <c r="D37" s="159"/>
      <c r="E37" s="159"/>
      <c r="F37" s="160"/>
      <c r="G37" s="133"/>
      <c r="H37" s="166"/>
      <c r="I37" s="167"/>
      <c r="J37" s="162"/>
      <c r="K37" s="159"/>
      <c r="L37" s="160"/>
      <c r="M37" s="162"/>
      <c r="N37" s="159"/>
      <c r="O37" s="164"/>
      <c r="P37" s="171"/>
      <c r="Q37" s="169"/>
      <c r="R37" s="170"/>
      <c r="S37" s="138"/>
      <c r="T37" s="161"/>
      <c r="V37" s="7">
        <v>4</v>
      </c>
      <c r="W37" s="11" t="str">
        <f>C35</f>
        <v>Šprtová Karolína</v>
      </c>
      <c r="X37" s="17" t="s">
        <v>10</v>
      </c>
      <c r="Y37" s="14" t="str">
        <f>C37</f>
        <v>Vybíral Matouš</v>
      </c>
      <c r="Z37" s="47" t="s">
        <v>38</v>
      </c>
      <c r="AA37" s="44" t="s">
        <v>110</v>
      </c>
      <c r="AB37" s="44" t="s">
        <v>27</v>
      </c>
      <c r="AC37" s="44" t="s">
        <v>123</v>
      </c>
      <c r="AD37" s="51"/>
      <c r="AE37" s="25">
        <f t="shared" si="6"/>
        <v>3</v>
      </c>
      <c r="AF37" s="26" t="s">
        <v>7</v>
      </c>
      <c r="AG37" s="27">
        <f t="shared" si="7"/>
        <v>1</v>
      </c>
      <c r="AJ37">
        <f>A34</f>
        <v>4</v>
      </c>
      <c r="AK37">
        <f>A36</f>
        <v>20</v>
      </c>
    </row>
    <row r="38" spans="1:37" ht="12.75">
      <c r="A38" s="205">
        <v>11</v>
      </c>
      <c r="B38" s="157">
        <v>3</v>
      </c>
      <c r="C38" s="43" t="str">
        <f>IF(A38&gt;0,IF(VLOOKUP(A38,seznam!$A$2:$C$129,3)&gt;0,VLOOKUP(A38,seznam!$A$2:$C$129,3),"------"),"------")</f>
        <v>Sokol Kobylí</v>
      </c>
      <c r="D38" s="139">
        <f>L34</f>
        <v>1</v>
      </c>
      <c r="E38" s="139" t="str">
        <f>K34</f>
        <v>:</v>
      </c>
      <c r="F38" s="141">
        <f>J34</f>
        <v>3</v>
      </c>
      <c r="G38" s="155">
        <f>L36</f>
        <v>3</v>
      </c>
      <c r="H38" s="139" t="str">
        <f>K36</f>
        <v>:</v>
      </c>
      <c r="I38" s="141">
        <f>J36</f>
        <v>1</v>
      </c>
      <c r="J38" s="131"/>
      <c r="K38" s="148"/>
      <c r="L38" s="132"/>
      <c r="M38" s="155">
        <f>AG36</f>
        <v>3</v>
      </c>
      <c r="N38" s="139" t="str">
        <f>AF36</f>
        <v>:</v>
      </c>
      <c r="O38" s="163">
        <f>AE36</f>
        <v>0</v>
      </c>
      <c r="P38" s="165">
        <f>D38+G38+M38</f>
        <v>7</v>
      </c>
      <c r="Q38" s="139" t="s">
        <v>7</v>
      </c>
      <c r="R38" s="141">
        <f>F38+I38+O38</f>
        <v>4</v>
      </c>
      <c r="S38" s="143">
        <f>IF(D38&gt;F38,2,IF(AND(D38&lt;F38,E38=":"),1,0))+IF(G38&gt;I38,2,IF(AND(G38&lt;I38,H38=":"),1,0))+IF(M38&gt;O38,2,IF(AND(M38&lt;O38,N38=":"),1,0))</f>
        <v>5</v>
      </c>
      <c r="T38" s="145">
        <v>2</v>
      </c>
      <c r="V38" s="7">
        <v>5</v>
      </c>
      <c r="W38" s="11" t="str">
        <f>C37</f>
        <v>Vybíral Matouš</v>
      </c>
      <c r="X38" s="17" t="s">
        <v>10</v>
      </c>
      <c r="Y38" s="14" t="str">
        <f>C41</f>
        <v>Šubík Jiří</v>
      </c>
      <c r="Z38" s="47" t="s">
        <v>108</v>
      </c>
      <c r="AA38" s="44" t="s">
        <v>108</v>
      </c>
      <c r="AB38" s="44" t="s">
        <v>121</v>
      </c>
      <c r="AC38" s="44" t="s">
        <v>107</v>
      </c>
      <c r="AD38" s="51"/>
      <c r="AE38" s="25">
        <f t="shared" si="6"/>
        <v>3</v>
      </c>
      <c r="AF38" s="26" t="s">
        <v>7</v>
      </c>
      <c r="AG38" s="27">
        <f t="shared" si="7"/>
        <v>1</v>
      </c>
      <c r="AJ38">
        <f>A36</f>
        <v>20</v>
      </c>
      <c r="AK38">
        <f>A40</f>
        <v>32</v>
      </c>
    </row>
    <row r="39" spans="1:37" ht="13.5" thickBot="1">
      <c r="A39" s="205"/>
      <c r="B39" s="168"/>
      <c r="C39" s="40" t="str">
        <f>IF(A38&gt;0,IF(VLOOKUP(A38,seznam!$A$2:$C$129,2)&gt;0,VLOOKUP(A38,seznam!$A$2:$C$129,2),"------"),"------")</f>
        <v>Hoch Vítek</v>
      </c>
      <c r="D39" s="159"/>
      <c r="E39" s="159"/>
      <c r="F39" s="160"/>
      <c r="G39" s="162"/>
      <c r="H39" s="159"/>
      <c r="I39" s="160"/>
      <c r="J39" s="133"/>
      <c r="K39" s="166"/>
      <c r="L39" s="167"/>
      <c r="M39" s="162"/>
      <c r="N39" s="159"/>
      <c r="O39" s="164"/>
      <c r="P39" s="130"/>
      <c r="Q39" s="159"/>
      <c r="R39" s="160"/>
      <c r="S39" s="138"/>
      <c r="T39" s="161"/>
      <c r="V39" s="8">
        <v>6</v>
      </c>
      <c r="W39" s="12" t="str">
        <f>C39</f>
        <v>Hoch Vítek</v>
      </c>
      <c r="X39" s="19" t="s">
        <v>10</v>
      </c>
      <c r="Y39" s="15" t="str">
        <f>C35</f>
        <v>Šprtová Karolína</v>
      </c>
      <c r="Z39" s="48" t="s">
        <v>115</v>
      </c>
      <c r="AA39" s="49" t="s">
        <v>121</v>
      </c>
      <c r="AB39" s="49" t="s">
        <v>108</v>
      </c>
      <c r="AC39" s="49" t="s">
        <v>121</v>
      </c>
      <c r="AD39" s="52"/>
      <c r="AE39" s="28">
        <f t="shared" si="6"/>
        <v>1</v>
      </c>
      <c r="AF39" s="29" t="s">
        <v>7</v>
      </c>
      <c r="AG39" s="30">
        <f t="shared" si="7"/>
        <v>3</v>
      </c>
      <c r="AJ39">
        <f>A38</f>
        <v>11</v>
      </c>
      <c r="AK39">
        <f>A34</f>
        <v>4</v>
      </c>
    </row>
    <row r="40" spans="1:20" ht="12.75">
      <c r="A40" s="205">
        <v>32</v>
      </c>
      <c r="B40" s="157">
        <v>4</v>
      </c>
      <c r="C40" s="43" t="str">
        <f>IF(A40&gt;0,IF(VLOOKUP(A40,seznam!$A$2:$C$129,3)&gt;0,VLOOKUP(A40,seznam!$A$2:$C$129,3),"------"),"------")</f>
        <v>Sokol Klobouky</v>
      </c>
      <c r="D40" s="139">
        <f>O34</f>
        <v>0</v>
      </c>
      <c r="E40" s="139" t="str">
        <f>N34</f>
        <v>:</v>
      </c>
      <c r="F40" s="141">
        <f>M34</f>
        <v>3</v>
      </c>
      <c r="G40" s="155">
        <f>O36</f>
        <v>1</v>
      </c>
      <c r="H40" s="139" t="str">
        <f>N36</f>
        <v>:</v>
      </c>
      <c r="I40" s="141">
        <f>M36</f>
        <v>3</v>
      </c>
      <c r="J40" s="155">
        <f>O38</f>
        <v>0</v>
      </c>
      <c r="K40" s="139" t="str">
        <f>N38</f>
        <v>:</v>
      </c>
      <c r="L40" s="141">
        <f>M38</f>
        <v>3</v>
      </c>
      <c r="M40" s="147"/>
      <c r="N40" s="148"/>
      <c r="O40" s="149"/>
      <c r="P40" s="153">
        <f>D40+G40+J40</f>
        <v>1</v>
      </c>
      <c r="Q40" s="139" t="s">
        <v>7</v>
      </c>
      <c r="R40" s="141">
        <f>F40+I40+L40</f>
        <v>9</v>
      </c>
      <c r="S40" s="143">
        <f>IF(D40&gt;F40,2,IF(AND(D40&lt;F40,E40=":"),1,0))+IF(G40&gt;I40,2,IF(AND(G40&lt;I40,H40=":"),1,0))+IF(J40&gt;L40,2,IF(AND(J40&lt;L40,K40=":"),1,0))</f>
        <v>3</v>
      </c>
      <c r="T40" s="145">
        <v>4</v>
      </c>
    </row>
    <row r="41" spans="1:20" ht="13.5" thickBot="1">
      <c r="A41" s="206"/>
      <c r="B41" s="158"/>
      <c r="C41" s="41" t="str">
        <f>IF(A40&gt;0,IF(VLOOKUP(A40,seznam!$A$2:$C$129,2)&gt;0,VLOOKUP(A40,seznam!$A$2:$C$129,2),"------"),"------")</f>
        <v>Šubík Jiří</v>
      </c>
      <c r="D41" s="140"/>
      <c r="E41" s="140"/>
      <c r="F41" s="142"/>
      <c r="G41" s="156"/>
      <c r="H41" s="140"/>
      <c r="I41" s="142"/>
      <c r="J41" s="156"/>
      <c r="K41" s="140"/>
      <c r="L41" s="142"/>
      <c r="M41" s="150"/>
      <c r="N41" s="151"/>
      <c r="O41" s="152"/>
      <c r="P41" s="154"/>
      <c r="Q41" s="140"/>
      <c r="R41" s="142"/>
      <c r="S41" s="144"/>
      <c r="T41" s="146"/>
    </row>
    <row r="43" spans="2:33" ht="39.75" customHeight="1">
      <c r="B43" s="192" t="str">
        <f>B1</f>
        <v>BTM B - dorost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</row>
    <row r="44" ht="13.5" thickBot="1"/>
    <row r="45" spans="1:20" ht="13.5" thickBot="1">
      <c r="A45" s="99" t="s">
        <v>2</v>
      </c>
      <c r="B45" s="189" t="s">
        <v>14</v>
      </c>
      <c r="C45" s="190"/>
      <c r="D45" s="181">
        <v>1</v>
      </c>
      <c r="E45" s="179"/>
      <c r="F45" s="191"/>
      <c r="G45" s="178">
        <v>2</v>
      </c>
      <c r="H45" s="179"/>
      <c r="I45" s="191"/>
      <c r="J45" s="178">
        <v>3</v>
      </c>
      <c r="K45" s="179"/>
      <c r="L45" s="191"/>
      <c r="M45" s="178">
        <v>4</v>
      </c>
      <c r="N45" s="179"/>
      <c r="O45" s="180"/>
      <c r="P45" s="181" t="s">
        <v>4</v>
      </c>
      <c r="Q45" s="182"/>
      <c r="R45" s="183"/>
      <c r="S45" s="5" t="s">
        <v>5</v>
      </c>
      <c r="T45" s="4" t="s">
        <v>6</v>
      </c>
    </row>
    <row r="46" spans="1:37" ht="12.75">
      <c r="A46" s="204">
        <v>5</v>
      </c>
      <c r="B46" s="184">
        <v>1</v>
      </c>
      <c r="C46" s="42" t="str">
        <f>IF(A46&gt;0,IF(VLOOKUP(A46,seznam!$A$2:$C$129,3)&gt;0,VLOOKUP(A46,seznam!$A$2:$C$129,3),"------"),"------")</f>
        <v>KST Blansko</v>
      </c>
      <c r="D46" s="185"/>
      <c r="E46" s="186"/>
      <c r="F46" s="187"/>
      <c r="G46" s="175">
        <f>AE49</f>
        <v>3</v>
      </c>
      <c r="H46" s="172" t="str">
        <f>AF49</f>
        <v>:</v>
      </c>
      <c r="I46" s="188">
        <f>AG49</f>
        <v>0</v>
      </c>
      <c r="J46" s="175">
        <f>AG51</f>
        <v>3</v>
      </c>
      <c r="K46" s="172" t="str">
        <f>AF51</f>
        <v>:</v>
      </c>
      <c r="L46" s="188">
        <f>AE51</f>
        <v>2</v>
      </c>
      <c r="M46" s="175">
        <f>AE46</f>
        <v>3</v>
      </c>
      <c r="N46" s="172" t="str">
        <f>AF46</f>
        <v>:</v>
      </c>
      <c r="O46" s="176">
        <f>AG46</f>
        <v>0</v>
      </c>
      <c r="P46" s="177">
        <f>G46+J46+M46</f>
        <v>9</v>
      </c>
      <c r="Q46" s="172" t="s">
        <v>7</v>
      </c>
      <c r="R46" s="173">
        <f>I46+L46+O46</f>
        <v>2</v>
      </c>
      <c r="S46" s="137">
        <f>IF(G46&gt;I46,2,IF(AND(G46&lt;I46,H46=":"),1,0))+IF(J46&gt;L46,2,IF(AND(J46&lt;L46,K46=":"),1,0))+IF(M46&gt;O46,2,IF(AND(M46&lt;O46,N46=":"),1,0))</f>
        <v>6</v>
      </c>
      <c r="T46" s="174">
        <v>1</v>
      </c>
      <c r="V46" s="6">
        <v>1</v>
      </c>
      <c r="W46" s="10" t="str">
        <f>C47</f>
        <v>Zukal Adam</v>
      </c>
      <c r="X46" s="16" t="s">
        <v>10</v>
      </c>
      <c r="Y46" s="13" t="str">
        <f>C53</f>
        <v>Andrýsek Zbyněk</v>
      </c>
      <c r="Z46" s="45" t="s">
        <v>108</v>
      </c>
      <c r="AA46" s="46" t="s">
        <v>36</v>
      </c>
      <c r="AB46" s="46" t="s">
        <v>37</v>
      </c>
      <c r="AC46" s="46"/>
      <c r="AD46" s="50"/>
      <c r="AE46" s="22">
        <f aca="true" t="shared" si="8" ref="AE46:AE51">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</f>
        <v>3</v>
      </c>
      <c r="AF46" s="23" t="s">
        <v>7</v>
      </c>
      <c r="AG46" s="24">
        <f aca="true" t="shared" si="9" ref="AG46:AG51">IF(AND(LEN(Z46)&gt;0,MID(Z46,1,1)="-"),"1","0")+IF(AND(LEN(AA46)&gt;0,MID(AA46,1,1)="-"),"1","0")+IF(AND(LEN(AB46)&gt;0,MID(AB46,1,1)="-"),"1","0")+IF(AND(LEN(AC46)&gt;0,MID(AC46,1,1)="-"),"1","0")+IF(AND(LEN(AD46)&gt;0,MID(AD46,1,1)="-"),"1","0")</f>
        <v>0</v>
      </c>
      <c r="AJ46">
        <f>A46</f>
        <v>5</v>
      </c>
      <c r="AK46">
        <f>A52</f>
        <v>29</v>
      </c>
    </row>
    <row r="47" spans="1:37" ht="12.75">
      <c r="A47" s="205"/>
      <c r="B47" s="168"/>
      <c r="C47" s="98" t="str">
        <f>IF(A46&gt;0,IF(VLOOKUP(A46,seznam!$A$2:$C$129,2)&gt;0,VLOOKUP(A46,seznam!$A$2:$C$129,2),"------"),"------")</f>
        <v>Zukal Adam</v>
      </c>
      <c r="D47" s="166"/>
      <c r="E47" s="166"/>
      <c r="F47" s="167"/>
      <c r="G47" s="162"/>
      <c r="H47" s="159"/>
      <c r="I47" s="160"/>
      <c r="J47" s="162"/>
      <c r="K47" s="159"/>
      <c r="L47" s="160"/>
      <c r="M47" s="162"/>
      <c r="N47" s="159"/>
      <c r="O47" s="164"/>
      <c r="P47" s="130"/>
      <c r="Q47" s="159"/>
      <c r="R47" s="160"/>
      <c r="S47" s="138"/>
      <c r="T47" s="161"/>
      <c r="V47" s="7">
        <v>2</v>
      </c>
      <c r="W47" s="11" t="str">
        <f>C49</f>
        <v>Kuchařič Jiří</v>
      </c>
      <c r="X47" s="17" t="s">
        <v>10</v>
      </c>
      <c r="Y47" s="14" t="str">
        <f>C51</f>
        <v>Kubík Josef</v>
      </c>
      <c r="Z47" s="47" t="s">
        <v>113</v>
      </c>
      <c r="AA47" s="44" t="s">
        <v>117</v>
      </c>
      <c r="AB47" s="44" t="s">
        <v>113</v>
      </c>
      <c r="AC47" s="44"/>
      <c r="AD47" s="51"/>
      <c r="AE47" s="25">
        <f t="shared" si="8"/>
        <v>0</v>
      </c>
      <c r="AF47" s="26" t="s">
        <v>7</v>
      </c>
      <c r="AG47" s="27">
        <f t="shared" si="9"/>
        <v>3</v>
      </c>
      <c r="AJ47">
        <f>A48</f>
        <v>23</v>
      </c>
      <c r="AK47">
        <f>A50</f>
        <v>15</v>
      </c>
    </row>
    <row r="48" spans="1:37" ht="12.75">
      <c r="A48" s="205">
        <v>23</v>
      </c>
      <c r="B48" s="157">
        <v>2</v>
      </c>
      <c r="C48" s="43" t="str">
        <f>IF(A48&gt;0,IF(VLOOKUP(A48,seznam!$A$2:$C$129,3)&gt;0,VLOOKUP(A48,seznam!$A$2:$C$129,3),"------"),"------")</f>
        <v>Baník Ratíškovice</v>
      </c>
      <c r="D48" s="139">
        <f>I46</f>
        <v>0</v>
      </c>
      <c r="E48" s="139" t="str">
        <f>H46</f>
        <v>:</v>
      </c>
      <c r="F48" s="141">
        <f>G46</f>
        <v>3</v>
      </c>
      <c r="G48" s="131"/>
      <c r="H48" s="148"/>
      <c r="I48" s="132"/>
      <c r="J48" s="155">
        <f>AE47</f>
        <v>0</v>
      </c>
      <c r="K48" s="139" t="str">
        <f>AF47</f>
        <v>:</v>
      </c>
      <c r="L48" s="141">
        <f>AG47</f>
        <v>3</v>
      </c>
      <c r="M48" s="155">
        <f>AE50</f>
        <v>0</v>
      </c>
      <c r="N48" s="139" t="str">
        <f>AF50</f>
        <v>:</v>
      </c>
      <c r="O48" s="163">
        <f>AG50</f>
        <v>3</v>
      </c>
      <c r="P48" s="165">
        <f>D48+J48+M48</f>
        <v>0</v>
      </c>
      <c r="Q48" s="139" t="s">
        <v>7</v>
      </c>
      <c r="R48" s="141">
        <f>F48+L48+O48</f>
        <v>9</v>
      </c>
      <c r="S48" s="143">
        <f>IF(D48&gt;F48,2,IF(AND(D48&lt;F48,E48=":"),1,0))+IF(J48&gt;L48,2,IF(AND(J48&lt;L48,K48=":"),1,0))+IF(M48&gt;O48,2,IF(AND(M48&lt;O48,N48=":"),1,0))</f>
        <v>3</v>
      </c>
      <c r="T48" s="145">
        <v>4</v>
      </c>
      <c r="V48" s="7">
        <v>3</v>
      </c>
      <c r="W48" s="11" t="str">
        <f>C53</f>
        <v>Andrýsek Zbyněk</v>
      </c>
      <c r="X48" s="18" t="s">
        <v>10</v>
      </c>
      <c r="Y48" s="14" t="str">
        <f>C51</f>
        <v>Kubík Josef</v>
      </c>
      <c r="Z48" s="47" t="s">
        <v>118</v>
      </c>
      <c r="AA48" s="44" t="s">
        <v>110</v>
      </c>
      <c r="AB48" s="44" t="s">
        <v>115</v>
      </c>
      <c r="AC48" s="44"/>
      <c r="AD48" s="51"/>
      <c r="AE48" s="25">
        <f t="shared" si="8"/>
        <v>0</v>
      </c>
      <c r="AF48" s="26" t="s">
        <v>7</v>
      </c>
      <c r="AG48" s="27">
        <f t="shared" si="9"/>
        <v>3</v>
      </c>
      <c r="AJ48">
        <f>A52</f>
        <v>29</v>
      </c>
      <c r="AK48">
        <f>A50</f>
        <v>15</v>
      </c>
    </row>
    <row r="49" spans="1:37" ht="12.75">
      <c r="A49" s="205"/>
      <c r="B49" s="168"/>
      <c r="C49" s="40" t="str">
        <f>IF(A48&gt;0,IF(VLOOKUP(A48,seznam!$A$2:$C$129,2)&gt;0,VLOOKUP(A48,seznam!$A$2:$C$129,2),"------"),"------")</f>
        <v>Kuchařič Jiří</v>
      </c>
      <c r="D49" s="159"/>
      <c r="E49" s="159"/>
      <c r="F49" s="160"/>
      <c r="G49" s="133"/>
      <c r="H49" s="166"/>
      <c r="I49" s="167"/>
      <c r="J49" s="162"/>
      <c r="K49" s="159"/>
      <c r="L49" s="160"/>
      <c r="M49" s="162"/>
      <c r="N49" s="159"/>
      <c r="O49" s="164"/>
      <c r="P49" s="171"/>
      <c r="Q49" s="169"/>
      <c r="R49" s="170"/>
      <c r="S49" s="138"/>
      <c r="T49" s="161"/>
      <c r="V49" s="7">
        <v>4</v>
      </c>
      <c r="W49" s="11" t="str">
        <f>C47</f>
        <v>Zukal Adam</v>
      </c>
      <c r="X49" s="17" t="s">
        <v>10</v>
      </c>
      <c r="Y49" s="14" t="str">
        <f>C49</f>
        <v>Kuchařič Jiří</v>
      </c>
      <c r="Z49" s="47" t="s">
        <v>37</v>
      </c>
      <c r="AA49" s="44" t="s">
        <v>107</v>
      </c>
      <c r="AB49" s="44" t="s">
        <v>114</v>
      </c>
      <c r="AC49" s="44"/>
      <c r="AD49" s="51"/>
      <c r="AE49" s="25">
        <f t="shared" si="8"/>
        <v>3</v>
      </c>
      <c r="AF49" s="26" t="s">
        <v>7</v>
      </c>
      <c r="AG49" s="27">
        <f t="shared" si="9"/>
        <v>0</v>
      </c>
      <c r="AJ49">
        <f>A46</f>
        <v>5</v>
      </c>
      <c r="AK49">
        <f>A48</f>
        <v>23</v>
      </c>
    </row>
    <row r="50" spans="1:37" ht="12.75">
      <c r="A50" s="205">
        <v>15</v>
      </c>
      <c r="B50" s="157">
        <v>3</v>
      </c>
      <c r="C50" s="43" t="str">
        <f>IF(A50&gt;0,IF(VLOOKUP(A50,seznam!$A$2:$C$129,3)&gt;0,VLOOKUP(A50,seznam!$A$2:$C$129,3),"------"),"------")</f>
        <v>Sokol Kobylí</v>
      </c>
      <c r="D50" s="139">
        <f>L46</f>
        <v>2</v>
      </c>
      <c r="E50" s="139" t="str">
        <f>K46</f>
        <v>:</v>
      </c>
      <c r="F50" s="141">
        <f>J46</f>
        <v>3</v>
      </c>
      <c r="G50" s="155">
        <f>L48</f>
        <v>3</v>
      </c>
      <c r="H50" s="139" t="str">
        <f>K48</f>
        <v>:</v>
      </c>
      <c r="I50" s="141">
        <f>J48</f>
        <v>0</v>
      </c>
      <c r="J50" s="131"/>
      <c r="K50" s="148"/>
      <c r="L50" s="132"/>
      <c r="M50" s="155">
        <f>AG48</f>
        <v>3</v>
      </c>
      <c r="N50" s="139" t="str">
        <f>AF48</f>
        <v>:</v>
      </c>
      <c r="O50" s="163">
        <f>AE48</f>
        <v>0</v>
      </c>
      <c r="P50" s="165">
        <f>D50+G50+M50</f>
        <v>8</v>
      </c>
      <c r="Q50" s="139" t="s">
        <v>7</v>
      </c>
      <c r="R50" s="141">
        <f>F50+I50+O50</f>
        <v>3</v>
      </c>
      <c r="S50" s="143">
        <f>IF(D50&gt;F50,2,IF(AND(D50&lt;F50,E50=":"),1,0))+IF(G50&gt;I50,2,IF(AND(G50&lt;I50,H50=":"),1,0))+IF(M50&gt;O50,2,IF(AND(M50&lt;O50,N50=":"),1,0))</f>
        <v>5</v>
      </c>
      <c r="T50" s="145">
        <v>2</v>
      </c>
      <c r="V50" s="7">
        <v>5</v>
      </c>
      <c r="W50" s="11" t="str">
        <f>C49</f>
        <v>Kuchařič Jiří</v>
      </c>
      <c r="X50" s="17" t="s">
        <v>10</v>
      </c>
      <c r="Y50" s="14" t="str">
        <f>C53</f>
        <v>Andrýsek Zbyněk</v>
      </c>
      <c r="Z50" s="47" t="s">
        <v>118</v>
      </c>
      <c r="AA50" s="44" t="s">
        <v>118</v>
      </c>
      <c r="AB50" s="44" t="s">
        <v>117</v>
      </c>
      <c r="AC50" s="44"/>
      <c r="AD50" s="51"/>
      <c r="AE50" s="25">
        <f t="shared" si="8"/>
        <v>0</v>
      </c>
      <c r="AF50" s="26" t="s">
        <v>7</v>
      </c>
      <c r="AG50" s="27">
        <f t="shared" si="9"/>
        <v>3</v>
      </c>
      <c r="AJ50">
        <f>A48</f>
        <v>23</v>
      </c>
      <c r="AK50">
        <f>A52</f>
        <v>29</v>
      </c>
    </row>
    <row r="51" spans="1:37" ht="13.5" thickBot="1">
      <c r="A51" s="205"/>
      <c r="B51" s="168"/>
      <c r="C51" s="40" t="str">
        <f>IF(A50&gt;0,IF(VLOOKUP(A50,seznam!$A$2:$C$129,2)&gt;0,VLOOKUP(A50,seznam!$A$2:$C$129,2),"------"),"------")</f>
        <v>Kubík Josef</v>
      </c>
      <c r="D51" s="159"/>
      <c r="E51" s="159"/>
      <c r="F51" s="160"/>
      <c r="G51" s="162"/>
      <c r="H51" s="159"/>
      <c r="I51" s="160"/>
      <c r="J51" s="133"/>
      <c r="K51" s="166"/>
      <c r="L51" s="167"/>
      <c r="M51" s="162"/>
      <c r="N51" s="159"/>
      <c r="O51" s="164"/>
      <c r="P51" s="130"/>
      <c r="Q51" s="159"/>
      <c r="R51" s="160"/>
      <c r="S51" s="138"/>
      <c r="T51" s="161"/>
      <c r="V51" s="8">
        <v>6</v>
      </c>
      <c r="W51" s="12" t="str">
        <f>C51</f>
        <v>Kubík Josef</v>
      </c>
      <c r="X51" s="19" t="s">
        <v>10</v>
      </c>
      <c r="Y51" s="15" t="str">
        <f>C47</f>
        <v>Zukal Adam</v>
      </c>
      <c r="Z51" s="48" t="s">
        <v>120</v>
      </c>
      <c r="AA51" s="49" t="s">
        <v>114</v>
      </c>
      <c r="AB51" s="49" t="s">
        <v>113</v>
      </c>
      <c r="AC51" s="49" t="s">
        <v>121</v>
      </c>
      <c r="AD51" s="52" t="s">
        <v>115</v>
      </c>
      <c r="AE51" s="28">
        <f t="shared" si="8"/>
        <v>2</v>
      </c>
      <c r="AF51" s="29" t="s">
        <v>7</v>
      </c>
      <c r="AG51" s="30">
        <f t="shared" si="9"/>
        <v>3</v>
      </c>
      <c r="AJ51">
        <f>A50</f>
        <v>15</v>
      </c>
      <c r="AK51">
        <f>A46</f>
        <v>5</v>
      </c>
    </row>
    <row r="52" spans="1:20" ht="12.75">
      <c r="A52" s="205">
        <v>29</v>
      </c>
      <c r="B52" s="157">
        <v>4</v>
      </c>
      <c r="C52" s="43" t="str">
        <f>IF(A52&gt;0,IF(VLOOKUP(A52,seznam!$A$2:$C$129,3)&gt;0,VLOOKUP(A52,seznam!$A$2:$C$129,3),"------"),"------")</f>
        <v>Slovan Hodonín</v>
      </c>
      <c r="D52" s="139">
        <f>O46</f>
        <v>0</v>
      </c>
      <c r="E52" s="139" t="str">
        <f>N46</f>
        <v>:</v>
      </c>
      <c r="F52" s="141">
        <f>M46</f>
        <v>3</v>
      </c>
      <c r="G52" s="155">
        <f>O48</f>
        <v>3</v>
      </c>
      <c r="H52" s="139" t="str">
        <f>N48</f>
        <v>:</v>
      </c>
      <c r="I52" s="141">
        <f>M48</f>
        <v>0</v>
      </c>
      <c r="J52" s="155">
        <f>O50</f>
        <v>0</v>
      </c>
      <c r="K52" s="139" t="str">
        <f>N50</f>
        <v>:</v>
      </c>
      <c r="L52" s="141">
        <f>M50</f>
        <v>3</v>
      </c>
      <c r="M52" s="147"/>
      <c r="N52" s="148"/>
      <c r="O52" s="149"/>
      <c r="P52" s="153">
        <f>D52+G52+J52</f>
        <v>3</v>
      </c>
      <c r="Q52" s="139" t="s">
        <v>7</v>
      </c>
      <c r="R52" s="141">
        <f>F52+I52+L52</f>
        <v>6</v>
      </c>
      <c r="S52" s="143">
        <f>IF(D52&gt;F52,2,IF(AND(D52&lt;F52,E52=":"),1,0))+IF(G52&gt;I52,2,IF(AND(G52&lt;I52,H52=":"),1,0))+IF(J52&gt;L52,2,IF(AND(J52&lt;L52,K52=":"),1,0))</f>
        <v>4</v>
      </c>
      <c r="T52" s="145">
        <v>3</v>
      </c>
    </row>
    <row r="53" spans="1:20" ht="13.5" thickBot="1">
      <c r="A53" s="206"/>
      <c r="B53" s="158"/>
      <c r="C53" s="41" t="str">
        <f>IF(A52&gt;0,IF(VLOOKUP(A52,seznam!$A$2:$C$129,2)&gt;0,VLOOKUP(A52,seznam!$A$2:$C$129,2),"------"),"------")</f>
        <v>Andrýsek Zbyněk</v>
      </c>
      <c r="D53" s="140"/>
      <c r="E53" s="140"/>
      <c r="F53" s="142"/>
      <c r="G53" s="156"/>
      <c r="H53" s="140"/>
      <c r="I53" s="142"/>
      <c r="J53" s="156"/>
      <c r="K53" s="140"/>
      <c r="L53" s="142"/>
      <c r="M53" s="150"/>
      <c r="N53" s="151"/>
      <c r="O53" s="152"/>
      <c r="P53" s="154"/>
      <c r="Q53" s="140"/>
      <c r="R53" s="142"/>
      <c r="S53" s="144"/>
      <c r="T53" s="146"/>
    </row>
    <row r="54" ht="13.5" thickBot="1"/>
    <row r="55" spans="1:20" ht="13.5" thickBot="1">
      <c r="A55" s="99" t="s">
        <v>2</v>
      </c>
      <c r="B55" s="189" t="s">
        <v>15</v>
      </c>
      <c r="C55" s="190"/>
      <c r="D55" s="181">
        <v>1</v>
      </c>
      <c r="E55" s="179"/>
      <c r="F55" s="191"/>
      <c r="G55" s="178">
        <v>2</v>
      </c>
      <c r="H55" s="179"/>
      <c r="I55" s="191"/>
      <c r="J55" s="178">
        <v>3</v>
      </c>
      <c r="K55" s="179"/>
      <c r="L55" s="191"/>
      <c r="M55" s="178">
        <v>4</v>
      </c>
      <c r="N55" s="179"/>
      <c r="O55" s="180"/>
      <c r="P55" s="181" t="s">
        <v>4</v>
      </c>
      <c r="Q55" s="182"/>
      <c r="R55" s="183"/>
      <c r="S55" s="5" t="s">
        <v>5</v>
      </c>
      <c r="T55" s="4" t="s">
        <v>6</v>
      </c>
    </row>
    <row r="56" spans="1:37" ht="12.75">
      <c r="A56" s="204">
        <v>6</v>
      </c>
      <c r="B56" s="184">
        <v>1</v>
      </c>
      <c r="C56" s="42" t="str">
        <f>IF(A56&gt;0,IF(VLOOKUP(A56,seznam!$A$2:$C$129,3)&gt;0,VLOOKUP(A56,seznam!$A$2:$C$129,3),"------"),"------")</f>
        <v>Sokol Bzenec</v>
      </c>
      <c r="D56" s="185"/>
      <c r="E56" s="186"/>
      <c r="F56" s="187"/>
      <c r="G56" s="175">
        <f>AE59</f>
        <v>3</v>
      </c>
      <c r="H56" s="172" t="str">
        <f>AF59</f>
        <v>:</v>
      </c>
      <c r="I56" s="188">
        <f>AG59</f>
        <v>0</v>
      </c>
      <c r="J56" s="175">
        <f>AG61</f>
        <v>3</v>
      </c>
      <c r="K56" s="172" t="str">
        <f>AF61</f>
        <v>:</v>
      </c>
      <c r="L56" s="188">
        <f>AE61</f>
        <v>1</v>
      </c>
      <c r="M56" s="175">
        <f>AE56</f>
        <v>3</v>
      </c>
      <c r="N56" s="172" t="str">
        <f>AF56</f>
        <v>:</v>
      </c>
      <c r="O56" s="176">
        <f>AG56</f>
        <v>1</v>
      </c>
      <c r="P56" s="177">
        <f>G56+J56+M56</f>
        <v>9</v>
      </c>
      <c r="Q56" s="172" t="s">
        <v>7</v>
      </c>
      <c r="R56" s="173">
        <f>I56+L56+O56</f>
        <v>2</v>
      </c>
      <c r="S56" s="137">
        <f>IF(G56&gt;I56,2,IF(AND(G56&lt;I56,H56=":"),1,0))+IF(J56&gt;L56,2,IF(AND(J56&lt;L56,K56=":"),1,0))+IF(M56&gt;O56,2,IF(AND(M56&lt;O56,N56=":"),1,0))</f>
        <v>6</v>
      </c>
      <c r="T56" s="174">
        <v>1</v>
      </c>
      <c r="V56" s="6">
        <v>1</v>
      </c>
      <c r="W56" s="10" t="str">
        <f>C57</f>
        <v>Vašík Michal</v>
      </c>
      <c r="X56" s="16" t="s">
        <v>10</v>
      </c>
      <c r="Y56" s="13" t="str">
        <f>C63</f>
        <v>Brhel Štěpán</v>
      </c>
      <c r="Z56" s="45" t="s">
        <v>109</v>
      </c>
      <c r="AA56" s="46" t="s">
        <v>108</v>
      </c>
      <c r="AB56" s="46" t="s">
        <v>110</v>
      </c>
      <c r="AC56" s="46" t="s">
        <v>38</v>
      </c>
      <c r="AD56" s="50"/>
      <c r="AE56" s="22">
        <f aca="true" t="shared" si="10" ref="AE56:AE61">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</f>
        <v>3</v>
      </c>
      <c r="AF56" s="23" t="s">
        <v>7</v>
      </c>
      <c r="AG56" s="24">
        <f aca="true" t="shared" si="11" ref="AG56:AG61">IF(AND(LEN(Z56)&gt;0,MID(Z56,1,1)="-"),"1","0")+IF(AND(LEN(AA56)&gt;0,MID(AA56,1,1)="-"),"1","0")+IF(AND(LEN(AB56)&gt;0,MID(AB56,1,1)="-"),"1","0")+IF(AND(LEN(AC56)&gt;0,MID(AC56,1,1)="-"),"1","0")+IF(AND(LEN(AD56)&gt;0,MID(AD56,1,1)="-"),"1","0")</f>
        <v>1</v>
      </c>
      <c r="AJ56">
        <f>A56</f>
        <v>6</v>
      </c>
      <c r="AK56">
        <f>A62</f>
        <v>27</v>
      </c>
    </row>
    <row r="57" spans="1:37" ht="12.75">
      <c r="A57" s="205"/>
      <c r="B57" s="168"/>
      <c r="C57" s="98" t="str">
        <f>IF(A56&gt;0,IF(VLOOKUP(A56,seznam!$A$2:$C$129,2)&gt;0,VLOOKUP(A56,seznam!$A$2:$C$129,2),"------"),"------")</f>
        <v>Vašík Michal</v>
      </c>
      <c r="D57" s="166"/>
      <c r="E57" s="166"/>
      <c r="F57" s="167"/>
      <c r="G57" s="162"/>
      <c r="H57" s="159"/>
      <c r="I57" s="160"/>
      <c r="J57" s="162"/>
      <c r="K57" s="159"/>
      <c r="L57" s="160"/>
      <c r="M57" s="162"/>
      <c r="N57" s="159"/>
      <c r="O57" s="164"/>
      <c r="P57" s="130"/>
      <c r="Q57" s="159"/>
      <c r="R57" s="160"/>
      <c r="S57" s="138"/>
      <c r="T57" s="161"/>
      <c r="V57" s="7">
        <v>2</v>
      </c>
      <c r="W57" s="11" t="str">
        <f>C59</f>
        <v>Krejčiřík Stanislav</v>
      </c>
      <c r="X57" s="17" t="s">
        <v>10</v>
      </c>
      <c r="Y57" s="14" t="str">
        <f>C61</f>
        <v>Héna Jaroslav</v>
      </c>
      <c r="Z57" s="47" t="s">
        <v>119</v>
      </c>
      <c r="AA57" s="44" t="s">
        <v>112</v>
      </c>
      <c r="AB57" s="44" t="s">
        <v>112</v>
      </c>
      <c r="AC57" s="44"/>
      <c r="AD57" s="51"/>
      <c r="AE57" s="25">
        <f t="shared" si="10"/>
        <v>0</v>
      </c>
      <c r="AF57" s="26" t="s">
        <v>7</v>
      </c>
      <c r="AG57" s="27">
        <f t="shared" si="11"/>
        <v>3</v>
      </c>
      <c r="AJ57">
        <f>A58</f>
        <v>19</v>
      </c>
      <c r="AK57">
        <f>A60</f>
        <v>17</v>
      </c>
    </row>
    <row r="58" spans="1:37" ht="12.75">
      <c r="A58" s="205">
        <v>19</v>
      </c>
      <c r="B58" s="157">
        <v>2</v>
      </c>
      <c r="C58" s="43" t="str">
        <f>IF(A58&gt;0,IF(VLOOKUP(A58,seznam!$A$2:$C$129,3)&gt;0,VLOOKUP(A58,seznam!$A$2:$C$129,3),"------"),"------")</f>
        <v>MSK Břeclav</v>
      </c>
      <c r="D58" s="139">
        <f>I56</f>
        <v>0</v>
      </c>
      <c r="E58" s="139" t="str">
        <f>H56</f>
        <v>:</v>
      </c>
      <c r="F58" s="141">
        <f>G56</f>
        <v>3</v>
      </c>
      <c r="G58" s="131"/>
      <c r="H58" s="148"/>
      <c r="I58" s="132"/>
      <c r="J58" s="155">
        <f>AE57</f>
        <v>0</v>
      </c>
      <c r="K58" s="139" t="str">
        <f>AF57</f>
        <v>:</v>
      </c>
      <c r="L58" s="141">
        <f>AG57</f>
        <v>3</v>
      </c>
      <c r="M58" s="155">
        <f>AE60</f>
        <v>3</v>
      </c>
      <c r="N58" s="139" t="str">
        <f>AF60</f>
        <v>:</v>
      </c>
      <c r="O58" s="163">
        <f>AG60</f>
        <v>2</v>
      </c>
      <c r="P58" s="165">
        <f>D58+J58+M58</f>
        <v>3</v>
      </c>
      <c r="Q58" s="139" t="s">
        <v>7</v>
      </c>
      <c r="R58" s="141">
        <f>F58+L58+O58</f>
        <v>8</v>
      </c>
      <c r="S58" s="143">
        <f>IF(D58&gt;F58,2,IF(AND(D58&lt;F58,E58=":"),1,0))+IF(J58&gt;L58,2,IF(AND(J58&lt;L58,K58=":"),1,0))+IF(M58&gt;O58,2,IF(AND(M58&lt;O58,N58=":"),1,0))</f>
        <v>4</v>
      </c>
      <c r="T58" s="145">
        <v>3</v>
      </c>
      <c r="V58" s="7">
        <v>3</v>
      </c>
      <c r="W58" s="11" t="str">
        <f>C63</f>
        <v>Brhel Štěpán</v>
      </c>
      <c r="X58" s="18" t="s">
        <v>10</v>
      </c>
      <c r="Y58" s="14" t="str">
        <f>C61</f>
        <v>Héna Jaroslav</v>
      </c>
      <c r="Z58" s="47" t="s">
        <v>115</v>
      </c>
      <c r="AA58" s="44" t="s">
        <v>112</v>
      </c>
      <c r="AB58" s="44" t="s">
        <v>121</v>
      </c>
      <c r="AC58" s="44"/>
      <c r="AD58" s="51"/>
      <c r="AE58" s="25">
        <f t="shared" si="10"/>
        <v>0</v>
      </c>
      <c r="AF58" s="26" t="s">
        <v>7</v>
      </c>
      <c r="AG58" s="27">
        <f t="shared" si="11"/>
        <v>3</v>
      </c>
      <c r="AJ58">
        <f>A62</f>
        <v>27</v>
      </c>
      <c r="AK58">
        <f>A60</f>
        <v>17</v>
      </c>
    </row>
    <row r="59" spans="1:37" ht="12.75">
      <c r="A59" s="205"/>
      <c r="B59" s="168"/>
      <c r="C59" s="40" t="str">
        <f>IF(A58&gt;0,IF(VLOOKUP(A58,seznam!$A$2:$C$129,2)&gt;0,VLOOKUP(A58,seznam!$A$2:$C$129,2),"------"),"------")</f>
        <v>Krejčiřík Stanislav</v>
      </c>
      <c r="D59" s="159"/>
      <c r="E59" s="159"/>
      <c r="F59" s="160"/>
      <c r="G59" s="133"/>
      <c r="H59" s="166"/>
      <c r="I59" s="167"/>
      <c r="J59" s="162"/>
      <c r="K59" s="159"/>
      <c r="L59" s="160"/>
      <c r="M59" s="162"/>
      <c r="N59" s="159"/>
      <c r="O59" s="164"/>
      <c r="P59" s="171"/>
      <c r="Q59" s="169"/>
      <c r="R59" s="170"/>
      <c r="S59" s="138"/>
      <c r="T59" s="161"/>
      <c r="V59" s="7">
        <v>4</v>
      </c>
      <c r="W59" s="11" t="str">
        <f>C57</f>
        <v>Vašík Michal</v>
      </c>
      <c r="X59" s="17" t="s">
        <v>10</v>
      </c>
      <c r="Y59" s="14" t="str">
        <f>C59</f>
        <v>Krejčiřík Stanislav</v>
      </c>
      <c r="Z59" s="47" t="s">
        <v>37</v>
      </c>
      <c r="AA59" s="44" t="s">
        <v>27</v>
      </c>
      <c r="AB59" s="44" t="s">
        <v>114</v>
      </c>
      <c r="AC59" s="44"/>
      <c r="AD59" s="51"/>
      <c r="AE59" s="25">
        <f t="shared" si="10"/>
        <v>3</v>
      </c>
      <c r="AF59" s="26" t="s">
        <v>7</v>
      </c>
      <c r="AG59" s="27">
        <f t="shared" si="11"/>
        <v>0</v>
      </c>
      <c r="AJ59">
        <f>A56</f>
        <v>6</v>
      </c>
      <c r="AK59">
        <f>A58</f>
        <v>19</v>
      </c>
    </row>
    <row r="60" spans="1:37" ht="12.75">
      <c r="A60" s="205">
        <v>17</v>
      </c>
      <c r="B60" s="157">
        <v>3</v>
      </c>
      <c r="C60" s="43" t="str">
        <f>IF(A60&gt;0,IF(VLOOKUP(A60,seznam!$A$2:$C$129,3)&gt;0,VLOOKUP(A60,seznam!$A$2:$C$129,3),"------"),"------")</f>
        <v>Orel Boskovice</v>
      </c>
      <c r="D60" s="139">
        <f>L56</f>
        <v>1</v>
      </c>
      <c r="E60" s="139" t="str">
        <f>K56</f>
        <v>:</v>
      </c>
      <c r="F60" s="141">
        <f>J56</f>
        <v>3</v>
      </c>
      <c r="G60" s="155">
        <f>L58</f>
        <v>3</v>
      </c>
      <c r="H60" s="139" t="str">
        <f>K58</f>
        <v>:</v>
      </c>
      <c r="I60" s="141">
        <f>J58</f>
        <v>0</v>
      </c>
      <c r="J60" s="131"/>
      <c r="K60" s="148"/>
      <c r="L60" s="132"/>
      <c r="M60" s="155">
        <f>AG58</f>
        <v>3</v>
      </c>
      <c r="N60" s="139" t="str">
        <f>AF58</f>
        <v>:</v>
      </c>
      <c r="O60" s="163">
        <f>AE58</f>
        <v>0</v>
      </c>
      <c r="P60" s="165">
        <f>D60+G60+M60</f>
        <v>7</v>
      </c>
      <c r="Q60" s="139" t="s">
        <v>7</v>
      </c>
      <c r="R60" s="141">
        <f>F60+I60+O60</f>
        <v>3</v>
      </c>
      <c r="S60" s="143">
        <f>IF(D60&gt;F60,2,IF(AND(D60&lt;F60,E60=":"),1,0))+IF(G60&gt;I60,2,IF(AND(G60&lt;I60,H60=":"),1,0))+IF(M60&gt;O60,2,IF(AND(M60&lt;O60,N60=":"),1,0))</f>
        <v>5</v>
      </c>
      <c r="T60" s="145">
        <v>2</v>
      </c>
      <c r="V60" s="7">
        <v>5</v>
      </c>
      <c r="W60" s="11" t="str">
        <f>C59</f>
        <v>Krejčiřík Stanislav</v>
      </c>
      <c r="X60" s="17" t="s">
        <v>10</v>
      </c>
      <c r="Y60" s="14" t="str">
        <f>C63</f>
        <v>Brhel Štěpán</v>
      </c>
      <c r="Z60" s="47" t="s">
        <v>28</v>
      </c>
      <c r="AA60" s="44" t="s">
        <v>121</v>
      </c>
      <c r="AB60" s="44" t="s">
        <v>115</v>
      </c>
      <c r="AC60" s="44" t="s">
        <v>37</v>
      </c>
      <c r="AD60" s="51" t="s">
        <v>38</v>
      </c>
      <c r="AE60" s="25">
        <f t="shared" si="10"/>
        <v>3</v>
      </c>
      <c r="AF60" s="26" t="s">
        <v>7</v>
      </c>
      <c r="AG60" s="27">
        <f t="shared" si="11"/>
        <v>2</v>
      </c>
      <c r="AJ60">
        <f>A58</f>
        <v>19</v>
      </c>
      <c r="AK60">
        <f>A62</f>
        <v>27</v>
      </c>
    </row>
    <row r="61" spans="1:37" ht="13.5" thickBot="1">
      <c r="A61" s="205"/>
      <c r="B61" s="168"/>
      <c r="C61" s="40" t="str">
        <f>IF(A60&gt;0,IF(VLOOKUP(A60,seznam!$A$2:$C$129,2)&gt;0,VLOOKUP(A60,seznam!$A$2:$C$129,2),"------"),"------")</f>
        <v>Héna Jaroslav</v>
      </c>
      <c r="D61" s="159"/>
      <c r="E61" s="159"/>
      <c r="F61" s="160"/>
      <c r="G61" s="162"/>
      <c r="H61" s="159"/>
      <c r="I61" s="160"/>
      <c r="J61" s="133"/>
      <c r="K61" s="166"/>
      <c r="L61" s="167"/>
      <c r="M61" s="162"/>
      <c r="N61" s="159"/>
      <c r="O61" s="164"/>
      <c r="P61" s="130"/>
      <c r="Q61" s="159"/>
      <c r="R61" s="160"/>
      <c r="S61" s="138"/>
      <c r="T61" s="161"/>
      <c r="V61" s="8">
        <v>6</v>
      </c>
      <c r="W61" s="12" t="str">
        <f>C61</f>
        <v>Héna Jaroslav</v>
      </c>
      <c r="X61" s="19" t="s">
        <v>10</v>
      </c>
      <c r="Y61" s="15" t="str">
        <f>C57</f>
        <v>Vašík Michal</v>
      </c>
      <c r="Z61" s="48" t="s">
        <v>121</v>
      </c>
      <c r="AA61" s="49" t="s">
        <v>124</v>
      </c>
      <c r="AB61" s="49" t="s">
        <v>123</v>
      </c>
      <c r="AC61" s="49" t="s">
        <v>125</v>
      </c>
      <c r="AD61" s="52"/>
      <c r="AE61" s="28">
        <f t="shared" si="10"/>
        <v>1</v>
      </c>
      <c r="AF61" s="29" t="s">
        <v>7</v>
      </c>
      <c r="AG61" s="30">
        <f t="shared" si="11"/>
        <v>3</v>
      </c>
      <c r="AJ61">
        <f>A60</f>
        <v>17</v>
      </c>
      <c r="AK61">
        <f>A56</f>
        <v>6</v>
      </c>
    </row>
    <row r="62" spans="1:20" ht="12.75">
      <c r="A62" s="205">
        <v>27</v>
      </c>
      <c r="B62" s="157">
        <v>4</v>
      </c>
      <c r="C62" s="43" t="str">
        <f>IF(A62&gt;0,IF(VLOOKUP(A62,seznam!$A$2:$C$129,3)&gt;0,VLOOKUP(A62,seznam!$A$2:$C$129,3),"------"),"------")</f>
        <v>SKST Hodonín</v>
      </c>
      <c r="D62" s="139">
        <f>O56</f>
        <v>1</v>
      </c>
      <c r="E62" s="139" t="str">
        <f>N56</f>
        <v>:</v>
      </c>
      <c r="F62" s="141">
        <f>M56</f>
        <v>3</v>
      </c>
      <c r="G62" s="155">
        <f>O58</f>
        <v>2</v>
      </c>
      <c r="H62" s="139" t="str">
        <f>N58</f>
        <v>:</v>
      </c>
      <c r="I62" s="141">
        <f>M58</f>
        <v>3</v>
      </c>
      <c r="J62" s="155">
        <f>O60</f>
        <v>0</v>
      </c>
      <c r="K62" s="139" t="str">
        <f>N60</f>
        <v>:</v>
      </c>
      <c r="L62" s="141">
        <f>M60</f>
        <v>3</v>
      </c>
      <c r="M62" s="147"/>
      <c r="N62" s="148"/>
      <c r="O62" s="149"/>
      <c r="P62" s="153">
        <f>D62+G62+J62</f>
        <v>3</v>
      </c>
      <c r="Q62" s="139" t="s">
        <v>7</v>
      </c>
      <c r="R62" s="141">
        <f>F62+I62+L62</f>
        <v>9</v>
      </c>
      <c r="S62" s="143">
        <f>IF(D62&gt;F62,2,IF(AND(D62&lt;F62,E62=":"),1,0))+IF(G62&gt;I62,2,IF(AND(G62&lt;I62,H62=":"),1,0))+IF(J62&gt;L62,2,IF(AND(J62&lt;L62,K62=":"),1,0))</f>
        <v>3</v>
      </c>
      <c r="T62" s="145">
        <v>4</v>
      </c>
    </row>
    <row r="63" spans="1:20" ht="13.5" thickBot="1">
      <c r="A63" s="206"/>
      <c r="B63" s="158"/>
      <c r="C63" s="41" t="str">
        <f>IF(A62&gt;0,IF(VLOOKUP(A62,seznam!$A$2:$C$129,2)&gt;0,VLOOKUP(A62,seznam!$A$2:$C$129,2),"------"),"------")</f>
        <v>Brhel Štěpán</v>
      </c>
      <c r="D63" s="140"/>
      <c r="E63" s="140"/>
      <c r="F63" s="142"/>
      <c r="G63" s="156"/>
      <c r="H63" s="140"/>
      <c r="I63" s="142"/>
      <c r="J63" s="156"/>
      <c r="K63" s="140"/>
      <c r="L63" s="142"/>
      <c r="M63" s="150"/>
      <c r="N63" s="151"/>
      <c r="O63" s="152"/>
      <c r="P63" s="154"/>
      <c r="Q63" s="140"/>
      <c r="R63" s="142"/>
      <c r="S63" s="144"/>
      <c r="T63" s="146"/>
    </row>
    <row r="64" ht="13.5" thickBot="1"/>
    <row r="65" spans="1:20" ht="13.5" thickBot="1">
      <c r="A65" s="99" t="s">
        <v>2</v>
      </c>
      <c r="B65" s="189" t="s">
        <v>16</v>
      </c>
      <c r="C65" s="190"/>
      <c r="D65" s="181">
        <v>1</v>
      </c>
      <c r="E65" s="179"/>
      <c r="F65" s="191"/>
      <c r="G65" s="178">
        <v>2</v>
      </c>
      <c r="H65" s="179"/>
      <c r="I65" s="191"/>
      <c r="J65" s="178">
        <v>3</v>
      </c>
      <c r="K65" s="179"/>
      <c r="L65" s="191"/>
      <c r="M65" s="178">
        <v>4</v>
      </c>
      <c r="N65" s="179"/>
      <c r="O65" s="180"/>
      <c r="P65" s="181" t="s">
        <v>4</v>
      </c>
      <c r="Q65" s="182"/>
      <c r="R65" s="183"/>
      <c r="S65" s="5" t="s">
        <v>5</v>
      </c>
      <c r="T65" s="4" t="s">
        <v>6</v>
      </c>
    </row>
    <row r="66" spans="1:37" ht="12.75">
      <c r="A66" s="204">
        <v>7</v>
      </c>
      <c r="B66" s="184">
        <v>1</v>
      </c>
      <c r="C66" s="42" t="str">
        <f>IF(A66&gt;0,IF(VLOOKUP(A66,seznam!$A$2:$C$129,3)&gt;0,VLOOKUP(A66,seznam!$A$2:$C$129,3),"------"),"------")</f>
        <v>SKST Hodonín</v>
      </c>
      <c r="D66" s="185"/>
      <c r="E66" s="186"/>
      <c r="F66" s="187"/>
      <c r="G66" s="175">
        <f>AE69</f>
        <v>3</v>
      </c>
      <c r="H66" s="172" t="str">
        <f>AF69</f>
        <v>:</v>
      </c>
      <c r="I66" s="188">
        <f>AG69</f>
        <v>0</v>
      </c>
      <c r="J66" s="175">
        <f>AG71</f>
        <v>2</v>
      </c>
      <c r="K66" s="172" t="str">
        <f>AF71</f>
        <v>:</v>
      </c>
      <c r="L66" s="188">
        <f>AE71</f>
        <v>3</v>
      </c>
      <c r="M66" s="175">
        <f>AE66</f>
        <v>3</v>
      </c>
      <c r="N66" s="172" t="str">
        <f>AF66</f>
        <v>:</v>
      </c>
      <c r="O66" s="176">
        <f>AG66</f>
        <v>0</v>
      </c>
      <c r="P66" s="177">
        <f>G66+J66+M66</f>
        <v>8</v>
      </c>
      <c r="Q66" s="172" t="s">
        <v>7</v>
      </c>
      <c r="R66" s="173">
        <f>I66+L66+O66</f>
        <v>3</v>
      </c>
      <c r="S66" s="137">
        <f>IF(G66&gt;I66,2,IF(AND(G66&lt;I66,H66=":"),1,0))+IF(J66&gt;L66,2,IF(AND(J66&lt;L66,K66=":"),1,0))+IF(M66&gt;O66,2,IF(AND(M66&lt;O66,N66=":"),1,0))</f>
        <v>5</v>
      </c>
      <c r="T66" s="174">
        <v>1</v>
      </c>
      <c r="V66" s="6">
        <v>1</v>
      </c>
      <c r="W66" s="10" t="str">
        <f>C67</f>
        <v>Podrazil David</v>
      </c>
      <c r="X66" s="16" t="s">
        <v>10</v>
      </c>
      <c r="Y66" s="13" t="str">
        <f>C73</f>
        <v>Bábíček Radek</v>
      </c>
      <c r="Z66" s="45" t="s">
        <v>27</v>
      </c>
      <c r="AA66" s="46" t="s">
        <v>28</v>
      </c>
      <c r="AB66" s="46" t="s">
        <v>109</v>
      </c>
      <c r="AC66" s="46"/>
      <c r="AD66" s="50"/>
      <c r="AE66" s="22">
        <f aca="true" t="shared" si="12" ref="AE66:AE71">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</f>
        <v>3</v>
      </c>
      <c r="AF66" s="23" t="s">
        <v>7</v>
      </c>
      <c r="AG66" s="24">
        <f aca="true" t="shared" si="13" ref="AG66:AG71">IF(AND(LEN(Z66)&gt;0,MID(Z66,1,1)="-"),"1","0")+IF(AND(LEN(AA66)&gt;0,MID(AA66,1,1)="-"),"1","0")+IF(AND(LEN(AB66)&gt;0,MID(AB66,1,1)="-"),"1","0")+IF(AND(LEN(AC66)&gt;0,MID(AC66,1,1)="-"),"1","0")+IF(AND(LEN(AD66)&gt;0,MID(AD66,1,1)="-"),"1","0")</f>
        <v>0</v>
      </c>
      <c r="AJ66">
        <f>A66</f>
        <v>7</v>
      </c>
      <c r="AK66">
        <f>A72</f>
        <v>34</v>
      </c>
    </row>
    <row r="67" spans="1:37" ht="12.75">
      <c r="A67" s="205"/>
      <c r="B67" s="168"/>
      <c r="C67" s="98" t="str">
        <f>IF(A66&gt;0,IF(VLOOKUP(A66,seznam!$A$2:$C$129,2)&gt;0,VLOOKUP(A66,seznam!$A$2:$C$129,2),"------"),"------")</f>
        <v>Podrazil David</v>
      </c>
      <c r="D67" s="166"/>
      <c r="E67" s="166"/>
      <c r="F67" s="167"/>
      <c r="G67" s="162"/>
      <c r="H67" s="159"/>
      <c r="I67" s="160"/>
      <c r="J67" s="162"/>
      <c r="K67" s="159"/>
      <c r="L67" s="160"/>
      <c r="M67" s="162"/>
      <c r="N67" s="159"/>
      <c r="O67" s="164"/>
      <c r="P67" s="130"/>
      <c r="Q67" s="159"/>
      <c r="R67" s="160"/>
      <c r="S67" s="138"/>
      <c r="T67" s="161"/>
      <c r="V67" s="7">
        <v>2</v>
      </c>
      <c r="W67" s="11" t="str">
        <f>C69</f>
        <v>Nguyen Tomáš</v>
      </c>
      <c r="X67" s="17" t="s">
        <v>10</v>
      </c>
      <c r="Y67" s="14" t="str">
        <f>C71</f>
        <v>Juras Martin</v>
      </c>
      <c r="Z67" s="47" t="s">
        <v>115</v>
      </c>
      <c r="AA67" s="44" t="s">
        <v>38</v>
      </c>
      <c r="AB67" s="44" t="s">
        <v>114</v>
      </c>
      <c r="AC67" s="44" t="s">
        <v>118</v>
      </c>
      <c r="AD67" s="51" t="s">
        <v>114</v>
      </c>
      <c r="AE67" s="25">
        <f t="shared" si="12"/>
        <v>3</v>
      </c>
      <c r="AF67" s="26" t="s">
        <v>7</v>
      </c>
      <c r="AG67" s="27">
        <f t="shared" si="13"/>
        <v>2</v>
      </c>
      <c r="AJ67">
        <f>A68</f>
        <v>30</v>
      </c>
      <c r="AK67">
        <f>A70</f>
        <v>18</v>
      </c>
    </row>
    <row r="68" spans="1:37" ht="12.75">
      <c r="A68" s="205">
        <v>30</v>
      </c>
      <c r="B68" s="157">
        <v>2</v>
      </c>
      <c r="C68" s="43" t="str">
        <f>IF(A68&gt;0,IF(VLOOKUP(A68,seznam!$A$2:$C$129,3)&gt;0,VLOOKUP(A68,seznam!$A$2:$C$129,3),"------"),"------")</f>
        <v>Sokol Brno I.</v>
      </c>
      <c r="D68" s="139">
        <f>I66</f>
        <v>0</v>
      </c>
      <c r="E68" s="139" t="str">
        <f>H66</f>
        <v>:</v>
      </c>
      <c r="F68" s="141">
        <f>G66</f>
        <v>3</v>
      </c>
      <c r="G68" s="131"/>
      <c r="H68" s="148"/>
      <c r="I68" s="132"/>
      <c r="J68" s="155">
        <f>AE67</f>
        <v>3</v>
      </c>
      <c r="K68" s="139" t="str">
        <f>AF67</f>
        <v>:</v>
      </c>
      <c r="L68" s="141">
        <f>AG67</f>
        <v>2</v>
      </c>
      <c r="M68" s="155">
        <f>AE70</f>
        <v>3</v>
      </c>
      <c r="N68" s="139" t="str">
        <f>AF70</f>
        <v>:</v>
      </c>
      <c r="O68" s="163">
        <f>AG70</f>
        <v>2</v>
      </c>
      <c r="P68" s="165">
        <f>D68+J68+M68</f>
        <v>6</v>
      </c>
      <c r="Q68" s="139" t="s">
        <v>7</v>
      </c>
      <c r="R68" s="141">
        <f>F68+L68+O68</f>
        <v>7</v>
      </c>
      <c r="S68" s="143">
        <f>IF(D68&gt;F68,2,IF(AND(D68&lt;F68,E68=":"),1,0))+IF(J68&gt;L68,2,IF(AND(J68&lt;L68,K68=":"),1,0))+IF(M68&gt;O68,2,IF(AND(M68&lt;O68,N68=":"),1,0))</f>
        <v>5</v>
      </c>
      <c r="T68" s="145">
        <v>3</v>
      </c>
      <c r="V68" s="7">
        <v>3</v>
      </c>
      <c r="W68" s="11" t="str">
        <f>C73</f>
        <v>Bábíček Radek</v>
      </c>
      <c r="X68" s="18" t="s">
        <v>10</v>
      </c>
      <c r="Y68" s="14" t="str">
        <f>C71</f>
        <v>Juras Martin</v>
      </c>
      <c r="Z68" s="47" t="s">
        <v>124</v>
      </c>
      <c r="AA68" s="44" t="s">
        <v>115</v>
      </c>
      <c r="AB68" s="44" t="s">
        <v>116</v>
      </c>
      <c r="AC68" s="44"/>
      <c r="AD68" s="51"/>
      <c r="AE68" s="25">
        <f t="shared" si="12"/>
        <v>0</v>
      </c>
      <c r="AF68" s="26" t="s">
        <v>7</v>
      </c>
      <c r="AG68" s="27">
        <f t="shared" si="13"/>
        <v>3</v>
      </c>
      <c r="AJ68">
        <f>A72</f>
        <v>34</v>
      </c>
      <c r="AK68">
        <f>A70</f>
        <v>18</v>
      </c>
    </row>
    <row r="69" spans="1:37" ht="12.75">
      <c r="A69" s="205"/>
      <c r="B69" s="168"/>
      <c r="C69" s="40" t="str">
        <f>IF(A68&gt;0,IF(VLOOKUP(A68,seznam!$A$2:$C$129,2)&gt;0,VLOOKUP(A68,seznam!$A$2:$C$129,2),"------"),"------")</f>
        <v>Nguyen Tomáš</v>
      </c>
      <c r="D69" s="159"/>
      <c r="E69" s="159"/>
      <c r="F69" s="160"/>
      <c r="G69" s="133"/>
      <c r="H69" s="166"/>
      <c r="I69" s="167"/>
      <c r="J69" s="162"/>
      <c r="K69" s="159"/>
      <c r="L69" s="160"/>
      <c r="M69" s="162"/>
      <c r="N69" s="159"/>
      <c r="O69" s="164"/>
      <c r="P69" s="171"/>
      <c r="Q69" s="169"/>
      <c r="R69" s="170"/>
      <c r="S69" s="138"/>
      <c r="T69" s="161"/>
      <c r="V69" s="7">
        <v>4</v>
      </c>
      <c r="W69" s="11" t="str">
        <f>C67</f>
        <v>Podrazil David</v>
      </c>
      <c r="X69" s="17" t="s">
        <v>10</v>
      </c>
      <c r="Y69" s="14" t="str">
        <f>C69</f>
        <v>Nguyen Tomáš</v>
      </c>
      <c r="Z69" s="47" t="s">
        <v>108</v>
      </c>
      <c r="AA69" s="44" t="s">
        <v>114</v>
      </c>
      <c r="AB69" s="44" t="s">
        <v>114</v>
      </c>
      <c r="AC69" s="44"/>
      <c r="AD69" s="51"/>
      <c r="AE69" s="25">
        <f t="shared" si="12"/>
        <v>3</v>
      </c>
      <c r="AF69" s="26" t="s">
        <v>7</v>
      </c>
      <c r="AG69" s="27">
        <f t="shared" si="13"/>
        <v>0</v>
      </c>
      <c r="AJ69">
        <f>A66</f>
        <v>7</v>
      </c>
      <c r="AK69">
        <f>A68</f>
        <v>30</v>
      </c>
    </row>
    <row r="70" spans="1:37" ht="12.75">
      <c r="A70" s="205">
        <v>18</v>
      </c>
      <c r="B70" s="157">
        <v>3</v>
      </c>
      <c r="C70" s="43" t="str">
        <f>IF(A70&gt;0,IF(VLOOKUP(A70,seznam!$A$2:$C$129,3)&gt;0,VLOOKUP(A70,seznam!$A$2:$C$129,3),"------"),"------")</f>
        <v>Sokol Bzenec</v>
      </c>
      <c r="D70" s="139">
        <f>L66</f>
        <v>3</v>
      </c>
      <c r="E70" s="139" t="str">
        <f>K66</f>
        <v>:</v>
      </c>
      <c r="F70" s="141">
        <f>J66</f>
        <v>2</v>
      </c>
      <c r="G70" s="155">
        <f>L68</f>
        <v>2</v>
      </c>
      <c r="H70" s="139" t="str">
        <f>K68</f>
        <v>:</v>
      </c>
      <c r="I70" s="141">
        <f>J68</f>
        <v>3</v>
      </c>
      <c r="J70" s="131"/>
      <c r="K70" s="148"/>
      <c r="L70" s="132"/>
      <c r="M70" s="155">
        <f>AG68</f>
        <v>3</v>
      </c>
      <c r="N70" s="139" t="str">
        <f>AF68</f>
        <v>:</v>
      </c>
      <c r="O70" s="163">
        <f>AE68</f>
        <v>0</v>
      </c>
      <c r="P70" s="165">
        <f>D70+G70+M70</f>
        <v>8</v>
      </c>
      <c r="Q70" s="139" t="s">
        <v>7</v>
      </c>
      <c r="R70" s="141">
        <f>F70+I70+O70</f>
        <v>5</v>
      </c>
      <c r="S70" s="143">
        <f>IF(D70&gt;F70,2,IF(AND(D70&lt;F70,E70=":"),1,0))+IF(G70&gt;I70,2,IF(AND(G70&lt;I70,H70=":"),1,0))+IF(M70&gt;O70,2,IF(AND(M70&lt;O70,N70=":"),1,0))</f>
        <v>5</v>
      </c>
      <c r="T70" s="145">
        <v>2</v>
      </c>
      <c r="V70" s="7">
        <v>5</v>
      </c>
      <c r="W70" s="11" t="str">
        <f>C69</f>
        <v>Nguyen Tomáš</v>
      </c>
      <c r="X70" s="17" t="s">
        <v>10</v>
      </c>
      <c r="Y70" s="14" t="str">
        <f>C73</f>
        <v>Bábíček Radek</v>
      </c>
      <c r="Z70" s="47" t="s">
        <v>37</v>
      </c>
      <c r="AA70" s="44" t="s">
        <v>119</v>
      </c>
      <c r="AB70" s="44" t="s">
        <v>115</v>
      </c>
      <c r="AC70" s="44" t="s">
        <v>38</v>
      </c>
      <c r="AD70" s="51" t="s">
        <v>38</v>
      </c>
      <c r="AE70" s="25">
        <f t="shared" si="12"/>
        <v>3</v>
      </c>
      <c r="AF70" s="26" t="s">
        <v>7</v>
      </c>
      <c r="AG70" s="27">
        <f t="shared" si="13"/>
        <v>2</v>
      </c>
      <c r="AJ70">
        <f>A68</f>
        <v>30</v>
      </c>
      <c r="AK70">
        <f>A72</f>
        <v>34</v>
      </c>
    </row>
    <row r="71" spans="1:37" ht="13.5" thickBot="1">
      <c r="A71" s="205"/>
      <c r="B71" s="168"/>
      <c r="C71" s="40" t="str">
        <f>IF(A70&gt;0,IF(VLOOKUP(A70,seznam!$A$2:$C$129,2)&gt;0,VLOOKUP(A70,seznam!$A$2:$C$129,2),"------"),"------")</f>
        <v>Juras Martin</v>
      </c>
      <c r="D71" s="159"/>
      <c r="E71" s="159"/>
      <c r="F71" s="160"/>
      <c r="G71" s="162"/>
      <c r="H71" s="159"/>
      <c r="I71" s="160"/>
      <c r="J71" s="133"/>
      <c r="K71" s="166"/>
      <c r="L71" s="167"/>
      <c r="M71" s="162"/>
      <c r="N71" s="159"/>
      <c r="O71" s="164"/>
      <c r="P71" s="130"/>
      <c r="Q71" s="159"/>
      <c r="R71" s="160"/>
      <c r="S71" s="138"/>
      <c r="T71" s="161"/>
      <c r="V71" s="8">
        <v>6</v>
      </c>
      <c r="W71" s="12" t="str">
        <f>C71</f>
        <v>Juras Martin</v>
      </c>
      <c r="X71" s="19" t="s">
        <v>10</v>
      </c>
      <c r="Y71" s="15" t="str">
        <f>C67</f>
        <v>Podrazil David</v>
      </c>
      <c r="Z71" s="48" t="s">
        <v>124</v>
      </c>
      <c r="AA71" s="49" t="s">
        <v>38</v>
      </c>
      <c r="AB71" s="49" t="s">
        <v>126</v>
      </c>
      <c r="AC71" s="49" t="s">
        <v>37</v>
      </c>
      <c r="AD71" s="52" t="s">
        <v>108</v>
      </c>
      <c r="AE71" s="28">
        <f t="shared" si="12"/>
        <v>3</v>
      </c>
      <c r="AF71" s="29" t="s">
        <v>7</v>
      </c>
      <c r="AG71" s="30">
        <f t="shared" si="13"/>
        <v>2</v>
      </c>
      <c r="AJ71">
        <f>A70</f>
        <v>18</v>
      </c>
      <c r="AK71">
        <f>A66</f>
        <v>7</v>
      </c>
    </row>
    <row r="72" spans="1:20" ht="12.75">
      <c r="A72" s="205">
        <v>34</v>
      </c>
      <c r="B72" s="157">
        <v>4</v>
      </c>
      <c r="C72" s="43" t="str">
        <f>IF(A72&gt;0,IF(VLOOKUP(A72,seznam!$A$2:$C$129,3)&gt;0,VLOOKUP(A72,seznam!$A$2:$C$129,3),"------"),"------")</f>
        <v>Sokol Vracov</v>
      </c>
      <c r="D72" s="139">
        <f>O66</f>
        <v>0</v>
      </c>
      <c r="E72" s="139" t="str">
        <f>N66</f>
        <v>:</v>
      </c>
      <c r="F72" s="141">
        <f>M66</f>
        <v>3</v>
      </c>
      <c r="G72" s="155">
        <f>O68</f>
        <v>2</v>
      </c>
      <c r="H72" s="139" t="str">
        <f>N68</f>
        <v>:</v>
      </c>
      <c r="I72" s="141">
        <f>M68</f>
        <v>3</v>
      </c>
      <c r="J72" s="155">
        <f>O70</f>
        <v>0</v>
      </c>
      <c r="K72" s="139" t="str">
        <f>N70</f>
        <v>:</v>
      </c>
      <c r="L72" s="141">
        <f>M70</f>
        <v>3</v>
      </c>
      <c r="M72" s="147"/>
      <c r="N72" s="148"/>
      <c r="O72" s="149"/>
      <c r="P72" s="153">
        <f>D72+G72+J72</f>
        <v>2</v>
      </c>
      <c r="Q72" s="139" t="s">
        <v>7</v>
      </c>
      <c r="R72" s="141">
        <f>F72+I72+L72</f>
        <v>9</v>
      </c>
      <c r="S72" s="143">
        <f>IF(D72&gt;F72,2,IF(AND(D72&lt;F72,E72=":"),1,0))+IF(G72&gt;I72,2,IF(AND(G72&lt;I72,H72=":"),1,0))+IF(J72&gt;L72,2,IF(AND(J72&lt;L72,K72=":"),1,0))</f>
        <v>3</v>
      </c>
      <c r="T72" s="145">
        <v>4</v>
      </c>
    </row>
    <row r="73" spans="1:20" ht="13.5" thickBot="1">
      <c r="A73" s="206"/>
      <c r="B73" s="158"/>
      <c r="C73" s="41" t="str">
        <f>IF(A72&gt;0,IF(VLOOKUP(A72,seznam!$A$2:$C$129,2)&gt;0,VLOOKUP(A72,seznam!$A$2:$C$129,2),"------"),"------")</f>
        <v>Bábíček Radek</v>
      </c>
      <c r="D73" s="140"/>
      <c r="E73" s="140"/>
      <c r="F73" s="142"/>
      <c r="G73" s="156"/>
      <c r="H73" s="140"/>
      <c r="I73" s="142"/>
      <c r="J73" s="156"/>
      <c r="K73" s="140"/>
      <c r="L73" s="142"/>
      <c r="M73" s="150"/>
      <c r="N73" s="151"/>
      <c r="O73" s="152"/>
      <c r="P73" s="154"/>
      <c r="Q73" s="140"/>
      <c r="R73" s="142"/>
      <c r="S73" s="144"/>
      <c r="T73" s="146"/>
    </row>
    <row r="74" ht="13.5" thickBot="1"/>
    <row r="75" spans="1:20" ht="13.5" thickBot="1">
      <c r="A75" s="99" t="s">
        <v>2</v>
      </c>
      <c r="B75" s="189" t="s">
        <v>17</v>
      </c>
      <c r="C75" s="190"/>
      <c r="D75" s="181">
        <v>1</v>
      </c>
      <c r="E75" s="179"/>
      <c r="F75" s="191"/>
      <c r="G75" s="178">
        <v>2</v>
      </c>
      <c r="H75" s="179"/>
      <c r="I75" s="191"/>
      <c r="J75" s="178">
        <v>3</v>
      </c>
      <c r="K75" s="179"/>
      <c r="L75" s="191"/>
      <c r="M75" s="178">
        <v>4</v>
      </c>
      <c r="N75" s="179"/>
      <c r="O75" s="180"/>
      <c r="P75" s="181" t="s">
        <v>4</v>
      </c>
      <c r="Q75" s="182"/>
      <c r="R75" s="183"/>
      <c r="S75" s="5" t="s">
        <v>5</v>
      </c>
      <c r="T75" s="4" t="s">
        <v>6</v>
      </c>
    </row>
    <row r="76" spans="1:37" ht="12.75">
      <c r="A76" s="204">
        <v>8</v>
      </c>
      <c r="B76" s="184">
        <v>1</v>
      </c>
      <c r="C76" s="42" t="str">
        <f>IF(A76&gt;0,IF(VLOOKUP(A76,seznam!$A$2:$C$129,3)&gt;0,VLOOKUP(A76,seznam!$A$2:$C$129,3),"------"),"------")</f>
        <v>Sokol Kobylí</v>
      </c>
      <c r="D76" s="185"/>
      <c r="E76" s="186"/>
      <c r="F76" s="187"/>
      <c r="G76" s="175">
        <f>AE79</f>
        <v>1</v>
      </c>
      <c r="H76" s="172" t="str">
        <f>AF79</f>
        <v>:</v>
      </c>
      <c r="I76" s="188">
        <f>AG79</f>
        <v>3</v>
      </c>
      <c r="J76" s="175">
        <f>AG81</f>
        <v>1</v>
      </c>
      <c r="K76" s="172" t="str">
        <f>AF81</f>
        <v>:</v>
      </c>
      <c r="L76" s="188">
        <f>AE81</f>
        <v>3</v>
      </c>
      <c r="M76" s="175">
        <f>AE76</f>
        <v>0</v>
      </c>
      <c r="N76" s="172" t="str">
        <f>AF76</f>
        <v>:</v>
      </c>
      <c r="O76" s="176">
        <f>AG76</f>
        <v>0</v>
      </c>
      <c r="P76" s="177">
        <f>G76+J76+M76</f>
        <v>2</v>
      </c>
      <c r="Q76" s="172" t="s">
        <v>7</v>
      </c>
      <c r="R76" s="173">
        <f>I76+L76+O76</f>
        <v>6</v>
      </c>
      <c r="S76" s="137">
        <f>IF(G76&gt;I76,2,IF(AND(G76&lt;I76,H76=":"),1,0))+IF(J76&gt;L76,2,IF(AND(J76&lt;L76,K76=":"),1,0))+IF(M76&gt;O76,2,IF(AND(M76&lt;O76,N76=":"),1,0))</f>
        <v>2</v>
      </c>
      <c r="T76" s="174">
        <v>3</v>
      </c>
      <c r="V76" s="6">
        <v>1</v>
      </c>
      <c r="W76" s="10" t="str">
        <f>C77</f>
        <v>Šíblová Sára</v>
      </c>
      <c r="X76" s="16" t="s">
        <v>10</v>
      </c>
      <c r="Y76" s="13" t="str">
        <f>C83</f>
        <v>------</v>
      </c>
      <c r="Z76" s="45"/>
      <c r="AA76" s="46"/>
      <c r="AB76" s="46"/>
      <c r="AC76" s="46"/>
      <c r="AD76" s="50"/>
      <c r="AE76" s="22">
        <f aca="true" t="shared" si="14" ref="AE76:AE81">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</f>
        <v>0</v>
      </c>
      <c r="AF76" s="23" t="s">
        <v>7</v>
      </c>
      <c r="AG76" s="24">
        <f aca="true" t="shared" si="15" ref="AG76:AG81">IF(AND(LEN(Z76)&gt;0,MID(Z76,1,1)="-"),"1","0")+IF(AND(LEN(AA76)&gt;0,MID(AA76,1,1)="-"),"1","0")+IF(AND(LEN(AB76)&gt;0,MID(AB76,1,1)="-"),"1","0")+IF(AND(LEN(AC76)&gt;0,MID(AC76,1,1)="-"),"1","0")+IF(AND(LEN(AD76)&gt;0,MID(AD76,1,1)="-"),"1","0")</f>
        <v>0</v>
      </c>
      <c r="AJ76">
        <f>A76</f>
        <v>8</v>
      </c>
      <c r="AK76">
        <f>A82</f>
        <v>0</v>
      </c>
    </row>
    <row r="77" spans="1:37" ht="12.75">
      <c r="A77" s="205"/>
      <c r="B77" s="168"/>
      <c r="C77" s="98" t="str">
        <f>IF(A76&gt;0,IF(VLOOKUP(A76,seznam!$A$2:$C$129,2)&gt;0,VLOOKUP(A76,seznam!$A$2:$C$129,2),"------"),"------")</f>
        <v>Šíblová Sára</v>
      </c>
      <c r="D77" s="166"/>
      <c r="E77" s="166"/>
      <c r="F77" s="167"/>
      <c r="G77" s="162"/>
      <c r="H77" s="159"/>
      <c r="I77" s="160"/>
      <c r="J77" s="162"/>
      <c r="K77" s="159"/>
      <c r="L77" s="160"/>
      <c r="M77" s="162"/>
      <c r="N77" s="159"/>
      <c r="O77" s="164"/>
      <c r="P77" s="130"/>
      <c r="Q77" s="159"/>
      <c r="R77" s="160"/>
      <c r="S77" s="138"/>
      <c r="T77" s="161"/>
      <c r="V77" s="7">
        <v>2</v>
      </c>
      <c r="W77" s="11" t="str">
        <f>C79</f>
        <v>Dočekal Petr</v>
      </c>
      <c r="X77" s="17" t="s">
        <v>10</v>
      </c>
      <c r="Y77" s="14" t="str">
        <f>C81</f>
        <v>Hromek Filip</v>
      </c>
      <c r="Z77" s="47" t="s">
        <v>114</v>
      </c>
      <c r="AA77" s="44" t="s">
        <v>120</v>
      </c>
      <c r="AB77" s="44" t="s">
        <v>111</v>
      </c>
      <c r="AC77" s="44" t="s">
        <v>111</v>
      </c>
      <c r="AD77" s="51" t="s">
        <v>113</v>
      </c>
      <c r="AE77" s="25">
        <f t="shared" si="14"/>
        <v>2</v>
      </c>
      <c r="AF77" s="26" t="s">
        <v>7</v>
      </c>
      <c r="AG77" s="27">
        <f t="shared" si="15"/>
        <v>3</v>
      </c>
      <c r="AJ77">
        <f>A78</f>
        <v>25</v>
      </c>
      <c r="AK77">
        <f>A80</f>
        <v>10</v>
      </c>
    </row>
    <row r="78" spans="1:37" ht="12.75">
      <c r="A78" s="205">
        <v>25</v>
      </c>
      <c r="B78" s="157">
        <v>2</v>
      </c>
      <c r="C78" s="43" t="str">
        <f>IF(A78&gt;0,IF(VLOOKUP(A78,seznam!$A$2:$C$129,3)&gt;0,VLOOKUP(A78,seznam!$A$2:$C$129,3),"------"),"------")</f>
        <v>SKST Nový Lískovec</v>
      </c>
      <c r="D78" s="139">
        <f>I76</f>
        <v>3</v>
      </c>
      <c r="E78" s="139" t="str">
        <f>H76</f>
        <v>:</v>
      </c>
      <c r="F78" s="141">
        <f>G76</f>
        <v>1</v>
      </c>
      <c r="G78" s="131"/>
      <c r="H78" s="148"/>
      <c r="I78" s="132"/>
      <c r="J78" s="155">
        <f>AE77</f>
        <v>2</v>
      </c>
      <c r="K78" s="139" t="str">
        <f>AF77</f>
        <v>:</v>
      </c>
      <c r="L78" s="141">
        <f>AG77</f>
        <v>3</v>
      </c>
      <c r="M78" s="155">
        <f>AE80</f>
        <v>0</v>
      </c>
      <c r="N78" s="139" t="str">
        <f>AF80</f>
        <v>:</v>
      </c>
      <c r="O78" s="163">
        <f>AG80</f>
        <v>0</v>
      </c>
      <c r="P78" s="165">
        <f>D78+J78+M78</f>
        <v>5</v>
      </c>
      <c r="Q78" s="139" t="s">
        <v>7</v>
      </c>
      <c r="R78" s="141">
        <f>F78+L78+O78</f>
        <v>4</v>
      </c>
      <c r="S78" s="143">
        <f>IF(D78&gt;F78,2,IF(AND(D78&lt;F78,E78=":"),1,0))+IF(J78&gt;L78,2,IF(AND(J78&lt;L78,K78=":"),1,0))+IF(M78&gt;O78,2,IF(AND(M78&lt;O78,N78=":"),1,0))</f>
        <v>3</v>
      </c>
      <c r="T78" s="145">
        <v>2</v>
      </c>
      <c r="V78" s="7">
        <v>3</v>
      </c>
      <c r="W78" s="11" t="str">
        <f>C83</f>
        <v>------</v>
      </c>
      <c r="X78" s="18" t="s">
        <v>10</v>
      </c>
      <c r="Y78" s="14" t="str">
        <f>C81</f>
        <v>Hromek Filip</v>
      </c>
      <c r="Z78" s="47"/>
      <c r="AA78" s="44"/>
      <c r="AB78" s="44"/>
      <c r="AC78" s="44"/>
      <c r="AD78" s="51"/>
      <c r="AE78" s="25">
        <f t="shared" si="14"/>
        <v>0</v>
      </c>
      <c r="AF78" s="26" t="s">
        <v>7</v>
      </c>
      <c r="AG78" s="27">
        <f t="shared" si="15"/>
        <v>0</v>
      </c>
      <c r="AJ78">
        <f>A82</f>
        <v>0</v>
      </c>
      <c r="AK78">
        <f>A80</f>
        <v>10</v>
      </c>
    </row>
    <row r="79" spans="1:37" ht="12.75">
      <c r="A79" s="205"/>
      <c r="B79" s="168"/>
      <c r="C79" s="40" t="str">
        <f>IF(A78&gt;0,IF(VLOOKUP(A78,seznam!$A$2:$C$129,2)&gt;0,VLOOKUP(A78,seznam!$A$2:$C$129,2),"------"),"------")</f>
        <v>Dočekal Petr</v>
      </c>
      <c r="D79" s="159"/>
      <c r="E79" s="159"/>
      <c r="F79" s="160"/>
      <c r="G79" s="133"/>
      <c r="H79" s="166"/>
      <c r="I79" s="167"/>
      <c r="J79" s="162"/>
      <c r="K79" s="159"/>
      <c r="L79" s="160"/>
      <c r="M79" s="162"/>
      <c r="N79" s="159"/>
      <c r="O79" s="164"/>
      <c r="P79" s="171"/>
      <c r="Q79" s="169"/>
      <c r="R79" s="170"/>
      <c r="S79" s="138"/>
      <c r="T79" s="161"/>
      <c r="V79" s="7">
        <v>4</v>
      </c>
      <c r="W79" s="11" t="str">
        <f>C77</f>
        <v>Šíblová Sára</v>
      </c>
      <c r="X79" s="17" t="s">
        <v>10</v>
      </c>
      <c r="Y79" s="14" t="str">
        <f>C79</f>
        <v>Dočekal Petr</v>
      </c>
      <c r="Z79" s="47" t="s">
        <v>116</v>
      </c>
      <c r="AA79" s="44" t="s">
        <v>37</v>
      </c>
      <c r="AB79" s="44" t="s">
        <v>115</v>
      </c>
      <c r="AC79" s="44" t="s">
        <v>110</v>
      </c>
      <c r="AD79" s="51"/>
      <c r="AE79" s="25">
        <f t="shared" si="14"/>
        <v>1</v>
      </c>
      <c r="AF79" s="26" t="s">
        <v>7</v>
      </c>
      <c r="AG79" s="27">
        <f t="shared" si="15"/>
        <v>3</v>
      </c>
      <c r="AJ79">
        <f>A76</f>
        <v>8</v>
      </c>
      <c r="AK79">
        <f>A78</f>
        <v>25</v>
      </c>
    </row>
    <row r="80" spans="1:37" ht="12.75">
      <c r="A80" s="205">
        <v>10</v>
      </c>
      <c r="B80" s="157">
        <v>3</v>
      </c>
      <c r="C80" s="43" t="str">
        <f>IF(A80&gt;0,IF(VLOOKUP(A80,seznam!$A$2:$C$129,3)&gt;0,VLOOKUP(A80,seznam!$A$2:$C$129,3),"------"),"------")</f>
        <v>SKST Hodonín</v>
      </c>
      <c r="D80" s="139">
        <f>L76</f>
        <v>3</v>
      </c>
      <c r="E80" s="139" t="str">
        <f>K76</f>
        <v>:</v>
      </c>
      <c r="F80" s="141">
        <f>J76</f>
        <v>1</v>
      </c>
      <c r="G80" s="155">
        <f>L78</f>
        <v>3</v>
      </c>
      <c r="H80" s="139" t="str">
        <f>K78</f>
        <v>:</v>
      </c>
      <c r="I80" s="141">
        <f>J78</f>
        <v>2</v>
      </c>
      <c r="J80" s="131"/>
      <c r="K80" s="148"/>
      <c r="L80" s="132"/>
      <c r="M80" s="155">
        <f>AG78</f>
        <v>0</v>
      </c>
      <c r="N80" s="139" t="str">
        <f>AF78</f>
        <v>:</v>
      </c>
      <c r="O80" s="163">
        <f>AE78</f>
        <v>0</v>
      </c>
      <c r="P80" s="165">
        <f>D80+G80+M80</f>
        <v>6</v>
      </c>
      <c r="Q80" s="139" t="s">
        <v>7</v>
      </c>
      <c r="R80" s="141">
        <f>F80+I80+O80</f>
        <v>3</v>
      </c>
      <c r="S80" s="143">
        <f>IF(D80&gt;F80,2,IF(AND(D80&lt;F80,E80=":"),1,0))+IF(G80&gt;I80,2,IF(AND(G80&lt;I80,H80=":"),1,0))+IF(M80&gt;O80,2,IF(AND(M80&lt;O80,N80=":"),1,0))</f>
        <v>4</v>
      </c>
      <c r="T80" s="145">
        <v>1</v>
      </c>
      <c r="V80" s="7">
        <v>5</v>
      </c>
      <c r="W80" s="11" t="str">
        <f>C79</f>
        <v>Dočekal Petr</v>
      </c>
      <c r="X80" s="17" t="s">
        <v>10</v>
      </c>
      <c r="Y80" s="14" t="str">
        <f>C83</f>
        <v>------</v>
      </c>
      <c r="Z80" s="47"/>
      <c r="AA80" s="44"/>
      <c r="AB80" s="44"/>
      <c r="AC80" s="44"/>
      <c r="AD80" s="51"/>
      <c r="AE80" s="25">
        <f t="shared" si="14"/>
        <v>0</v>
      </c>
      <c r="AF80" s="26" t="s">
        <v>7</v>
      </c>
      <c r="AG80" s="27">
        <f t="shared" si="15"/>
        <v>0</v>
      </c>
      <c r="AJ80">
        <f>A78</f>
        <v>25</v>
      </c>
      <c r="AK80">
        <f>A82</f>
        <v>0</v>
      </c>
    </row>
    <row r="81" spans="1:37" ht="13.5" thickBot="1">
      <c r="A81" s="205"/>
      <c r="B81" s="168"/>
      <c r="C81" s="40" t="str">
        <f>IF(A80&gt;0,IF(VLOOKUP(A80,seznam!$A$2:$C$129,2)&gt;0,VLOOKUP(A80,seznam!$A$2:$C$129,2),"------"),"------")</f>
        <v>Hromek Filip</v>
      </c>
      <c r="D81" s="159"/>
      <c r="E81" s="159"/>
      <c r="F81" s="160"/>
      <c r="G81" s="162"/>
      <c r="H81" s="159"/>
      <c r="I81" s="160"/>
      <c r="J81" s="133"/>
      <c r="K81" s="166"/>
      <c r="L81" s="167"/>
      <c r="M81" s="162"/>
      <c r="N81" s="159"/>
      <c r="O81" s="164"/>
      <c r="P81" s="130"/>
      <c r="Q81" s="159"/>
      <c r="R81" s="160"/>
      <c r="S81" s="138"/>
      <c r="T81" s="161"/>
      <c r="V81" s="8">
        <v>6</v>
      </c>
      <c r="W81" s="12" t="str">
        <f>C81</f>
        <v>Hromek Filip</v>
      </c>
      <c r="X81" s="19" t="s">
        <v>10</v>
      </c>
      <c r="Y81" s="15" t="str">
        <f>C77</f>
        <v>Šíblová Sára</v>
      </c>
      <c r="Z81" s="48" t="s">
        <v>108</v>
      </c>
      <c r="AA81" s="49" t="s">
        <v>37</v>
      </c>
      <c r="AB81" s="49" t="s">
        <v>124</v>
      </c>
      <c r="AC81" s="49" t="s">
        <v>27</v>
      </c>
      <c r="AD81" s="52"/>
      <c r="AE81" s="28">
        <f t="shared" si="14"/>
        <v>3</v>
      </c>
      <c r="AF81" s="29" t="s">
        <v>7</v>
      </c>
      <c r="AG81" s="30">
        <f t="shared" si="15"/>
        <v>1</v>
      </c>
      <c r="AJ81">
        <f>A80</f>
        <v>10</v>
      </c>
      <c r="AK81">
        <f>A76</f>
        <v>8</v>
      </c>
    </row>
    <row r="82" spans="1:20" ht="12.75">
      <c r="A82" s="205"/>
      <c r="B82" s="157">
        <v>4</v>
      </c>
      <c r="C82" s="43" t="str">
        <f>IF(A82&gt;0,IF(VLOOKUP(A82,seznam!$A$2:$C$129,3)&gt;0,VLOOKUP(A82,seznam!$A$2:$C$129,3),"------"),"------")</f>
        <v>------</v>
      </c>
      <c r="D82" s="139">
        <f>O76</f>
        <v>0</v>
      </c>
      <c r="E82" s="139" t="str">
        <f>N76</f>
        <v>:</v>
      </c>
      <c r="F82" s="141">
        <f>M76</f>
        <v>0</v>
      </c>
      <c r="G82" s="155">
        <f>O78</f>
        <v>0</v>
      </c>
      <c r="H82" s="139" t="str">
        <f>N78</f>
        <v>:</v>
      </c>
      <c r="I82" s="141">
        <f>M78</f>
        <v>0</v>
      </c>
      <c r="J82" s="155">
        <f>O80</f>
        <v>0</v>
      </c>
      <c r="K82" s="139" t="str">
        <f>N80</f>
        <v>:</v>
      </c>
      <c r="L82" s="141">
        <f>M80</f>
        <v>0</v>
      </c>
      <c r="M82" s="147"/>
      <c r="N82" s="148"/>
      <c r="O82" s="149"/>
      <c r="P82" s="153">
        <f>D82+G82+J82</f>
        <v>0</v>
      </c>
      <c r="Q82" s="139" t="s">
        <v>7</v>
      </c>
      <c r="R82" s="141">
        <f>F82+I82+L82</f>
        <v>0</v>
      </c>
      <c r="S82" s="143">
        <f>IF(D82&gt;F82,2,IF(AND(D82&lt;F82,E82=":"),1,0))+IF(G82&gt;I82,2,IF(AND(G82&lt;I82,H82=":"),1,0))+IF(J82&gt;L82,2,IF(AND(J82&lt;L82,K82=":"),1,0))</f>
        <v>0</v>
      </c>
      <c r="T82" s="145"/>
    </row>
    <row r="83" spans="1:20" ht="13.5" thickBot="1">
      <c r="A83" s="206"/>
      <c r="B83" s="158"/>
      <c r="C83" s="41" t="str">
        <f>IF(A82&gt;0,IF(VLOOKUP(A82,seznam!$A$2:$C$129,2)&gt;0,VLOOKUP(A82,seznam!$A$2:$C$129,2),"------"),"------")</f>
        <v>------</v>
      </c>
      <c r="D83" s="140"/>
      <c r="E83" s="140"/>
      <c r="F83" s="142"/>
      <c r="G83" s="156"/>
      <c r="H83" s="140"/>
      <c r="I83" s="142"/>
      <c r="J83" s="156"/>
      <c r="K83" s="140"/>
      <c r="L83" s="142"/>
      <c r="M83" s="150"/>
      <c r="N83" s="151"/>
      <c r="O83" s="152"/>
      <c r="P83" s="154"/>
      <c r="Q83" s="140"/>
      <c r="R83" s="142"/>
      <c r="S83" s="144"/>
      <c r="T83" s="146"/>
    </row>
    <row r="85" spans="2:33" ht="39.75" customHeight="1">
      <c r="B85" s="192" t="str">
        <f>B1</f>
        <v>BTM B - dorost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</row>
    <row r="86" ht="13.5" thickBot="1"/>
    <row r="87" spans="1:20" ht="13.5" thickBot="1">
      <c r="A87" s="99" t="s">
        <v>2</v>
      </c>
      <c r="B87" s="189" t="s">
        <v>18</v>
      </c>
      <c r="C87" s="190"/>
      <c r="D87" s="181">
        <v>1</v>
      </c>
      <c r="E87" s="179"/>
      <c r="F87" s="191"/>
      <c r="G87" s="178">
        <v>2</v>
      </c>
      <c r="H87" s="179"/>
      <c r="I87" s="191"/>
      <c r="J87" s="178">
        <v>3</v>
      </c>
      <c r="K87" s="179"/>
      <c r="L87" s="191"/>
      <c r="M87" s="178">
        <v>4</v>
      </c>
      <c r="N87" s="179"/>
      <c r="O87" s="180"/>
      <c r="P87" s="181" t="s">
        <v>4</v>
      </c>
      <c r="Q87" s="182"/>
      <c r="R87" s="183"/>
      <c r="S87" s="5" t="s">
        <v>5</v>
      </c>
      <c r="T87" s="4" t="s">
        <v>6</v>
      </c>
    </row>
    <row r="88" spans="1:37" ht="12.75">
      <c r="A88" s="204">
        <v>9</v>
      </c>
      <c r="B88" s="184">
        <v>1</v>
      </c>
      <c r="C88" s="42" t="str">
        <f>IF(A88&gt;0,IF(VLOOKUP(A88,seznam!$A$2:$C$129,3)&gt;0,VLOOKUP(A88,seznam!$A$2:$C$129,3),"------"),"------")</f>
        <v>MSK Břeclav</v>
      </c>
      <c r="D88" s="185"/>
      <c r="E88" s="186"/>
      <c r="F88" s="187"/>
      <c r="G88" s="175">
        <f>AE91</f>
        <v>3</v>
      </c>
      <c r="H88" s="172" t="str">
        <f>AF91</f>
        <v>:</v>
      </c>
      <c r="I88" s="188">
        <f>AG91</f>
        <v>0</v>
      </c>
      <c r="J88" s="175">
        <f>AG93</f>
        <v>3</v>
      </c>
      <c r="K88" s="172" t="str">
        <f>AF93</f>
        <v>:</v>
      </c>
      <c r="L88" s="188">
        <f>AE93</f>
        <v>0</v>
      </c>
      <c r="M88" s="175">
        <f>AE88</f>
        <v>0</v>
      </c>
      <c r="N88" s="172" t="str">
        <f>AF88</f>
        <v>:</v>
      </c>
      <c r="O88" s="176">
        <f>AG88</f>
        <v>0</v>
      </c>
      <c r="P88" s="177">
        <f>G88+J88+M88</f>
        <v>6</v>
      </c>
      <c r="Q88" s="172" t="s">
        <v>7</v>
      </c>
      <c r="R88" s="173">
        <f>I88+L88+O88</f>
        <v>0</v>
      </c>
      <c r="S88" s="137">
        <f>IF(G88&gt;I88,2,IF(AND(G88&lt;I88,H88=":"),1,0))+IF(J88&gt;L88,2,IF(AND(J88&lt;L88,K88=":"),1,0))+IF(M88&gt;O88,2,IF(AND(M88&lt;O88,N88=":"),1,0))</f>
        <v>4</v>
      </c>
      <c r="T88" s="174">
        <v>1</v>
      </c>
      <c r="V88" s="6">
        <v>1</v>
      </c>
      <c r="W88" s="10" t="str">
        <f>C89</f>
        <v>Vališ Dominik</v>
      </c>
      <c r="X88" s="16" t="s">
        <v>10</v>
      </c>
      <c r="Y88" s="13" t="str">
        <f>C95</f>
        <v>------</v>
      </c>
      <c r="Z88" s="45"/>
      <c r="AA88" s="46"/>
      <c r="AB88" s="46"/>
      <c r="AC88" s="46"/>
      <c r="AD88" s="50"/>
      <c r="AE88" s="22">
        <f aca="true" t="shared" si="16" ref="AE88:AE93">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</f>
        <v>0</v>
      </c>
      <c r="AF88" s="23" t="s">
        <v>7</v>
      </c>
      <c r="AG88" s="24">
        <f aca="true" t="shared" si="17" ref="AG88:AG93">IF(AND(LEN(Z88)&gt;0,MID(Z88,1,1)="-"),"1","0")+IF(AND(LEN(AA88)&gt;0,MID(AA88,1,1)="-"),"1","0")+IF(AND(LEN(AB88)&gt;0,MID(AB88,1,1)="-"),"1","0")+IF(AND(LEN(AC88)&gt;0,MID(AC88,1,1)="-"),"1","0")+IF(AND(LEN(AD88)&gt;0,MID(AD88,1,1)="-"),"1","0")</f>
        <v>0</v>
      </c>
      <c r="AJ88">
        <f>A88</f>
        <v>9</v>
      </c>
      <c r="AK88">
        <f>A94</f>
        <v>0</v>
      </c>
    </row>
    <row r="89" spans="1:37" ht="12.75">
      <c r="A89" s="205"/>
      <c r="B89" s="168"/>
      <c r="C89" s="98" t="str">
        <f>IF(A88&gt;0,IF(VLOOKUP(A88,seznam!$A$2:$C$129,2)&gt;0,VLOOKUP(A88,seznam!$A$2:$C$129,2),"------"),"------")</f>
        <v>Vališ Dominik</v>
      </c>
      <c r="D89" s="166"/>
      <c r="E89" s="166"/>
      <c r="F89" s="167"/>
      <c r="G89" s="162"/>
      <c r="H89" s="159"/>
      <c r="I89" s="160"/>
      <c r="J89" s="162"/>
      <c r="K89" s="159"/>
      <c r="L89" s="160"/>
      <c r="M89" s="162"/>
      <c r="N89" s="159"/>
      <c r="O89" s="164"/>
      <c r="P89" s="130"/>
      <c r="Q89" s="159"/>
      <c r="R89" s="160"/>
      <c r="S89" s="138"/>
      <c r="T89" s="161"/>
      <c r="V89" s="7">
        <v>2</v>
      </c>
      <c r="W89" s="11" t="str">
        <f>C91</f>
        <v>Hradil Kryštof</v>
      </c>
      <c r="X89" s="17" t="s">
        <v>10</v>
      </c>
      <c r="Y89" s="14" t="str">
        <f>C93</f>
        <v>Babušík Tomáš</v>
      </c>
      <c r="Z89" s="47" t="s">
        <v>111</v>
      </c>
      <c r="AA89" s="44" t="s">
        <v>112</v>
      </c>
      <c r="AB89" s="44" t="s">
        <v>113</v>
      </c>
      <c r="AC89" s="44"/>
      <c r="AD89" s="51"/>
      <c r="AE89" s="25">
        <f t="shared" si="16"/>
        <v>0</v>
      </c>
      <c r="AF89" s="26" t="s">
        <v>7</v>
      </c>
      <c r="AG89" s="27">
        <f t="shared" si="17"/>
        <v>3</v>
      </c>
      <c r="AJ89">
        <f>A90</f>
        <v>26</v>
      </c>
      <c r="AK89">
        <f>A92</f>
        <v>13</v>
      </c>
    </row>
    <row r="90" spans="1:37" ht="12.75">
      <c r="A90" s="205">
        <v>26</v>
      </c>
      <c r="B90" s="157">
        <v>2</v>
      </c>
      <c r="C90" s="43" t="str">
        <f>IF(A90&gt;0,IF(VLOOKUP(A90,seznam!$A$2:$C$129,3)&gt;0,VLOOKUP(A90,seznam!$A$2:$C$129,3),"------"),"------")</f>
        <v>Baník Ratíškovice</v>
      </c>
      <c r="D90" s="139">
        <f>I88</f>
        <v>0</v>
      </c>
      <c r="E90" s="139" t="str">
        <f>H88</f>
        <v>:</v>
      </c>
      <c r="F90" s="141">
        <f>G88</f>
        <v>3</v>
      </c>
      <c r="G90" s="131"/>
      <c r="H90" s="148"/>
      <c r="I90" s="132"/>
      <c r="J90" s="155">
        <f>AE89</f>
        <v>0</v>
      </c>
      <c r="K90" s="139" t="str">
        <f>AF89</f>
        <v>:</v>
      </c>
      <c r="L90" s="141">
        <f>AG89</f>
        <v>3</v>
      </c>
      <c r="M90" s="155">
        <f>AE92</f>
        <v>0</v>
      </c>
      <c r="N90" s="139" t="str">
        <f>AF92</f>
        <v>:</v>
      </c>
      <c r="O90" s="163">
        <f>AG92</f>
        <v>0</v>
      </c>
      <c r="P90" s="165">
        <f>D90+J90+M90</f>
        <v>0</v>
      </c>
      <c r="Q90" s="139" t="s">
        <v>7</v>
      </c>
      <c r="R90" s="141">
        <f>F90+L90+O90</f>
        <v>6</v>
      </c>
      <c r="S90" s="143">
        <f>IF(D90&gt;F90,2,IF(AND(D90&lt;F90,E90=":"),1,0))+IF(J90&gt;L90,2,IF(AND(J90&lt;L90,K90=":"),1,0))+IF(M90&gt;O90,2,IF(AND(M90&lt;O90,N90=":"),1,0))</f>
        <v>2</v>
      </c>
      <c r="T90" s="145">
        <v>3</v>
      </c>
      <c r="V90" s="7">
        <v>3</v>
      </c>
      <c r="W90" s="11" t="str">
        <f>C95</f>
        <v>------</v>
      </c>
      <c r="X90" s="18" t="s">
        <v>10</v>
      </c>
      <c r="Y90" s="14" t="str">
        <f>C93</f>
        <v>Babušík Tomáš</v>
      </c>
      <c r="Z90" s="47"/>
      <c r="AA90" s="44"/>
      <c r="AB90" s="44"/>
      <c r="AC90" s="44"/>
      <c r="AD90" s="51"/>
      <c r="AE90" s="25">
        <f t="shared" si="16"/>
        <v>0</v>
      </c>
      <c r="AF90" s="26" t="s">
        <v>7</v>
      </c>
      <c r="AG90" s="27">
        <f t="shared" si="17"/>
        <v>0</v>
      </c>
      <c r="AJ90">
        <f>A94</f>
        <v>0</v>
      </c>
      <c r="AK90">
        <f>A92</f>
        <v>13</v>
      </c>
    </row>
    <row r="91" spans="1:37" ht="12.75">
      <c r="A91" s="205"/>
      <c r="B91" s="168"/>
      <c r="C91" s="40" t="str">
        <f>IF(A90&gt;0,IF(VLOOKUP(A90,seznam!$A$2:$C$129,2)&gt;0,VLOOKUP(A90,seznam!$A$2:$C$129,2),"------"),"------")</f>
        <v>Hradil Kryštof</v>
      </c>
      <c r="D91" s="159"/>
      <c r="E91" s="159"/>
      <c r="F91" s="160"/>
      <c r="G91" s="133"/>
      <c r="H91" s="166"/>
      <c r="I91" s="167"/>
      <c r="J91" s="162"/>
      <c r="K91" s="159"/>
      <c r="L91" s="160"/>
      <c r="M91" s="162"/>
      <c r="N91" s="159"/>
      <c r="O91" s="164"/>
      <c r="P91" s="171"/>
      <c r="Q91" s="169"/>
      <c r="R91" s="170"/>
      <c r="S91" s="138"/>
      <c r="T91" s="161"/>
      <c r="V91" s="7">
        <v>4</v>
      </c>
      <c r="W91" s="11" t="str">
        <f>C89</f>
        <v>Vališ Dominik</v>
      </c>
      <c r="X91" s="17" t="s">
        <v>10</v>
      </c>
      <c r="Y91" s="14" t="str">
        <f>C91</f>
        <v>Hradil Kryštof</v>
      </c>
      <c r="Z91" s="47" t="s">
        <v>27</v>
      </c>
      <c r="AA91" s="44" t="s">
        <v>27</v>
      </c>
      <c r="AB91" s="44" t="s">
        <v>120</v>
      </c>
      <c r="AC91" s="44"/>
      <c r="AD91" s="51"/>
      <c r="AE91" s="25">
        <f t="shared" si="16"/>
        <v>3</v>
      </c>
      <c r="AF91" s="26" t="s">
        <v>7</v>
      </c>
      <c r="AG91" s="27">
        <f t="shared" si="17"/>
        <v>0</v>
      </c>
      <c r="AJ91">
        <f>A88</f>
        <v>9</v>
      </c>
      <c r="AK91">
        <f>A90</f>
        <v>26</v>
      </c>
    </row>
    <row r="92" spans="1:37" ht="12.75">
      <c r="A92" s="205">
        <v>13</v>
      </c>
      <c r="B92" s="157">
        <v>3</v>
      </c>
      <c r="C92" s="43" t="str">
        <f>IF(A92&gt;0,IF(VLOOKUP(A92,seznam!$A$2:$C$129,3)&gt;0,VLOOKUP(A92,seznam!$A$2:$C$129,3),"------"),"------")</f>
        <v>Sokol Brno I.</v>
      </c>
      <c r="D92" s="139">
        <f>L88</f>
        <v>0</v>
      </c>
      <c r="E92" s="139" t="str">
        <f>K88</f>
        <v>:</v>
      </c>
      <c r="F92" s="141">
        <f>J88</f>
        <v>3</v>
      </c>
      <c r="G92" s="155">
        <f>L90</f>
        <v>3</v>
      </c>
      <c r="H92" s="139" t="str">
        <f>K90</f>
        <v>:</v>
      </c>
      <c r="I92" s="141">
        <f>J90</f>
        <v>0</v>
      </c>
      <c r="J92" s="131"/>
      <c r="K92" s="148"/>
      <c r="L92" s="132"/>
      <c r="M92" s="155">
        <f>AG90</f>
        <v>0</v>
      </c>
      <c r="N92" s="139" t="str">
        <f>AF90</f>
        <v>:</v>
      </c>
      <c r="O92" s="163">
        <f>AE90</f>
        <v>0</v>
      </c>
      <c r="P92" s="165">
        <f>D92+G92+M92</f>
        <v>3</v>
      </c>
      <c r="Q92" s="139" t="s">
        <v>7</v>
      </c>
      <c r="R92" s="141">
        <f>F92+I92+O92</f>
        <v>3</v>
      </c>
      <c r="S92" s="143">
        <f>IF(D92&gt;F92,2,IF(AND(D92&lt;F92,E92=":"),1,0))+IF(G92&gt;I92,2,IF(AND(G92&lt;I92,H92=":"),1,0))+IF(M92&gt;O92,2,IF(AND(M92&lt;O92,N92=":"),1,0))</f>
        <v>3</v>
      </c>
      <c r="T92" s="145">
        <v>2</v>
      </c>
      <c r="V92" s="7">
        <v>5</v>
      </c>
      <c r="W92" s="11" t="str">
        <f>C91</f>
        <v>Hradil Kryštof</v>
      </c>
      <c r="X92" s="17" t="s">
        <v>10</v>
      </c>
      <c r="Y92" s="14" t="str">
        <f>C95</f>
        <v>------</v>
      </c>
      <c r="Z92" s="47"/>
      <c r="AA92" s="44"/>
      <c r="AB92" s="44"/>
      <c r="AC92" s="44"/>
      <c r="AD92" s="51"/>
      <c r="AE92" s="25">
        <f t="shared" si="16"/>
        <v>0</v>
      </c>
      <c r="AF92" s="26" t="s">
        <v>7</v>
      </c>
      <c r="AG92" s="27">
        <f t="shared" si="17"/>
        <v>0</v>
      </c>
      <c r="AJ92">
        <f>A90</f>
        <v>26</v>
      </c>
      <c r="AK92">
        <f>A94</f>
        <v>0</v>
      </c>
    </row>
    <row r="93" spans="1:37" ht="13.5" thickBot="1">
      <c r="A93" s="205"/>
      <c r="B93" s="168"/>
      <c r="C93" s="40" t="str">
        <f>IF(A92&gt;0,IF(VLOOKUP(A92,seznam!$A$2:$C$129,2)&gt;0,VLOOKUP(A92,seznam!$A$2:$C$129,2),"------"),"------")</f>
        <v>Babušík Tomáš</v>
      </c>
      <c r="D93" s="159"/>
      <c r="E93" s="159"/>
      <c r="F93" s="160"/>
      <c r="G93" s="162"/>
      <c r="H93" s="159"/>
      <c r="I93" s="160"/>
      <c r="J93" s="133"/>
      <c r="K93" s="166"/>
      <c r="L93" s="167"/>
      <c r="M93" s="162"/>
      <c r="N93" s="159"/>
      <c r="O93" s="164"/>
      <c r="P93" s="130"/>
      <c r="Q93" s="159"/>
      <c r="R93" s="160"/>
      <c r="S93" s="138"/>
      <c r="T93" s="161"/>
      <c r="V93" s="8">
        <v>6</v>
      </c>
      <c r="W93" s="12" t="str">
        <f>C93</f>
        <v>Babušík Tomáš</v>
      </c>
      <c r="X93" s="19" t="s">
        <v>10</v>
      </c>
      <c r="Y93" s="15" t="str">
        <f>C89</f>
        <v>Vališ Dominik</v>
      </c>
      <c r="Z93" s="48" t="s">
        <v>121</v>
      </c>
      <c r="AA93" s="49" t="s">
        <v>113</v>
      </c>
      <c r="AB93" s="49" t="s">
        <v>121</v>
      </c>
      <c r="AC93" s="49"/>
      <c r="AD93" s="52"/>
      <c r="AE93" s="28">
        <f t="shared" si="16"/>
        <v>0</v>
      </c>
      <c r="AF93" s="29" t="s">
        <v>7</v>
      </c>
      <c r="AG93" s="30">
        <f t="shared" si="17"/>
        <v>3</v>
      </c>
      <c r="AJ93">
        <f>A92</f>
        <v>13</v>
      </c>
      <c r="AK93">
        <f>A88</f>
        <v>9</v>
      </c>
    </row>
    <row r="94" spans="1:20" ht="12.75">
      <c r="A94" s="205"/>
      <c r="B94" s="157">
        <v>4</v>
      </c>
      <c r="C94" s="43" t="str">
        <f>IF(A94&gt;0,IF(VLOOKUP(A94,seznam!$A$2:$C$129,3)&gt;0,VLOOKUP(A94,seznam!$A$2:$C$129,3),"------"),"------")</f>
        <v>------</v>
      </c>
      <c r="D94" s="139">
        <f>O88</f>
        <v>0</v>
      </c>
      <c r="E94" s="139" t="str">
        <f>N88</f>
        <v>:</v>
      </c>
      <c r="F94" s="141">
        <f>M88</f>
        <v>0</v>
      </c>
      <c r="G94" s="155">
        <f>O90</f>
        <v>0</v>
      </c>
      <c r="H94" s="139" t="str">
        <f>N90</f>
        <v>:</v>
      </c>
      <c r="I94" s="141">
        <f>M90</f>
        <v>0</v>
      </c>
      <c r="J94" s="155">
        <f>O92</f>
        <v>0</v>
      </c>
      <c r="K94" s="139" t="str">
        <f>N92</f>
        <v>:</v>
      </c>
      <c r="L94" s="141">
        <f>M92</f>
        <v>0</v>
      </c>
      <c r="M94" s="147"/>
      <c r="N94" s="148"/>
      <c r="O94" s="149"/>
      <c r="P94" s="153">
        <f>D94+G94+J94</f>
        <v>0</v>
      </c>
      <c r="Q94" s="139" t="s">
        <v>7</v>
      </c>
      <c r="R94" s="141">
        <f>F94+I94+L94</f>
        <v>0</v>
      </c>
      <c r="S94" s="143">
        <f>IF(D94&gt;F94,2,IF(AND(D94&lt;F94,E94=":"),1,0))+IF(G94&gt;I94,2,IF(AND(G94&lt;I94,H94=":"),1,0))+IF(J94&gt;L94,2,IF(AND(J94&lt;L94,K94=":"),1,0))</f>
        <v>0</v>
      </c>
      <c r="T94" s="145"/>
    </row>
    <row r="95" spans="1:20" ht="13.5" thickBot="1">
      <c r="A95" s="206"/>
      <c r="B95" s="158"/>
      <c r="C95" s="41" t="str">
        <f>IF(A94&gt;0,IF(VLOOKUP(A94,seznam!$A$2:$C$129,2)&gt;0,VLOOKUP(A94,seznam!$A$2:$C$129,2),"------"),"------")</f>
        <v>------</v>
      </c>
      <c r="D95" s="140"/>
      <c r="E95" s="140"/>
      <c r="F95" s="142"/>
      <c r="G95" s="156"/>
      <c r="H95" s="140"/>
      <c r="I95" s="142"/>
      <c r="J95" s="156"/>
      <c r="K95" s="140"/>
      <c r="L95" s="142"/>
      <c r="M95" s="150"/>
      <c r="N95" s="151"/>
      <c r="O95" s="152"/>
      <c r="P95" s="154"/>
      <c r="Q95" s="140"/>
      <c r="R95" s="142"/>
      <c r="S95" s="144"/>
      <c r="T95" s="146"/>
    </row>
    <row r="96" ht="13.5" thickBot="1"/>
    <row r="97" spans="1:20" ht="13.5" thickBot="1">
      <c r="A97" s="99" t="s">
        <v>2</v>
      </c>
      <c r="B97" s="189" t="s">
        <v>19</v>
      </c>
      <c r="C97" s="190"/>
      <c r="D97" s="181">
        <v>1</v>
      </c>
      <c r="E97" s="179"/>
      <c r="F97" s="191"/>
      <c r="G97" s="178">
        <v>2</v>
      </c>
      <c r="H97" s="179"/>
      <c r="I97" s="191"/>
      <c r="J97" s="178">
        <v>3</v>
      </c>
      <c r="K97" s="179"/>
      <c r="L97" s="191"/>
      <c r="M97" s="178">
        <v>4</v>
      </c>
      <c r="N97" s="179"/>
      <c r="O97" s="180"/>
      <c r="P97" s="181" t="s">
        <v>4</v>
      </c>
      <c r="Q97" s="182"/>
      <c r="R97" s="183"/>
      <c r="S97" s="5" t="s">
        <v>5</v>
      </c>
      <c r="T97" s="4" t="s">
        <v>6</v>
      </c>
    </row>
    <row r="98" spans="1:37" ht="12.75">
      <c r="A98" s="204"/>
      <c r="B98" s="184">
        <v>1</v>
      </c>
      <c r="C98" s="42" t="str">
        <f>IF(A98&gt;0,IF(VLOOKUP(A98,seznam!$A$2:$C$129,3)&gt;0,VLOOKUP(A98,seznam!$A$2:$C$129,3),"------"),"------")</f>
        <v>------</v>
      </c>
      <c r="D98" s="185"/>
      <c r="E98" s="186"/>
      <c r="F98" s="187"/>
      <c r="G98" s="175">
        <f>AE101</f>
        <v>0</v>
      </c>
      <c r="H98" s="172" t="str">
        <f>AF101</f>
        <v>:</v>
      </c>
      <c r="I98" s="188">
        <f>AG101</f>
        <v>0</v>
      </c>
      <c r="J98" s="175">
        <f>AG103</f>
        <v>0</v>
      </c>
      <c r="K98" s="172" t="str">
        <f>AF103</f>
        <v>:</v>
      </c>
      <c r="L98" s="188">
        <f>AE103</f>
        <v>0</v>
      </c>
      <c r="M98" s="175">
        <f>AE98</f>
        <v>0</v>
      </c>
      <c r="N98" s="172" t="str">
        <f>AF98</f>
        <v>:</v>
      </c>
      <c r="O98" s="176">
        <f>AG98</f>
        <v>0</v>
      </c>
      <c r="P98" s="177">
        <f>G98+J98+M98</f>
        <v>0</v>
      </c>
      <c r="Q98" s="172" t="s">
        <v>7</v>
      </c>
      <c r="R98" s="173">
        <f>I98+L98+O98</f>
        <v>0</v>
      </c>
      <c r="S98" s="137">
        <f>IF(G98&gt;I98,2,IF(AND(G98&lt;I98,H98=":"),1,0))+IF(J98&gt;L98,2,IF(AND(J98&lt;L98,K98=":"),1,0))+IF(M98&gt;O98,2,IF(AND(M98&lt;O98,N98=":"),1,0))</f>
        <v>0</v>
      </c>
      <c r="T98" s="174"/>
      <c r="V98" s="6">
        <v>1</v>
      </c>
      <c r="W98" s="10" t="str">
        <f>C99</f>
        <v>------</v>
      </c>
      <c r="X98" s="16" t="s">
        <v>10</v>
      </c>
      <c r="Y98" s="13" t="str">
        <f>C105</f>
        <v>------</v>
      </c>
      <c r="Z98" s="45"/>
      <c r="AA98" s="46"/>
      <c r="AB98" s="46"/>
      <c r="AC98" s="46"/>
      <c r="AD98" s="50"/>
      <c r="AE98" s="22">
        <f aca="true" t="shared" si="18" ref="AE98:AE103">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</f>
        <v>0</v>
      </c>
      <c r="AF98" s="23" t="s">
        <v>7</v>
      </c>
      <c r="AG98" s="24">
        <f aca="true" t="shared" si="19" ref="AG98:AG103">IF(AND(LEN(Z98)&gt;0,MID(Z98,1,1)="-"),"1","0")+IF(AND(LEN(AA98)&gt;0,MID(AA98,1,1)="-"),"1","0")+IF(AND(LEN(AB98)&gt;0,MID(AB98,1,1)="-"),"1","0")+IF(AND(LEN(AC98)&gt;0,MID(AC98,1,1)="-"),"1","0")+IF(AND(LEN(AD98)&gt;0,MID(AD98,1,1)="-"),"1","0")</f>
        <v>0</v>
      </c>
      <c r="AJ98">
        <f>A98</f>
        <v>0</v>
      </c>
      <c r="AK98">
        <f>A104</f>
        <v>0</v>
      </c>
    </row>
    <row r="99" spans="1:37" ht="12.75">
      <c r="A99" s="205"/>
      <c r="B99" s="168"/>
      <c r="C99" s="98" t="str">
        <f>IF(A98&gt;0,IF(VLOOKUP(A98,seznam!$A$2:$C$129,2)&gt;0,VLOOKUP(A98,seznam!$A$2:$C$129,2),"------"),"------")</f>
        <v>------</v>
      </c>
      <c r="D99" s="166"/>
      <c r="E99" s="166"/>
      <c r="F99" s="167"/>
      <c r="G99" s="162"/>
      <c r="H99" s="159"/>
      <c r="I99" s="160"/>
      <c r="J99" s="162"/>
      <c r="K99" s="159"/>
      <c r="L99" s="160"/>
      <c r="M99" s="162"/>
      <c r="N99" s="159"/>
      <c r="O99" s="164"/>
      <c r="P99" s="130"/>
      <c r="Q99" s="159"/>
      <c r="R99" s="160"/>
      <c r="S99" s="138"/>
      <c r="T99" s="161"/>
      <c r="V99" s="7">
        <v>2</v>
      </c>
      <c r="W99" s="11" t="str">
        <f>C101</f>
        <v>------</v>
      </c>
      <c r="X99" s="17" t="s">
        <v>10</v>
      </c>
      <c r="Y99" s="14" t="str">
        <f>C103</f>
        <v>------</v>
      </c>
      <c r="Z99" s="47"/>
      <c r="AA99" s="44"/>
      <c r="AB99" s="44"/>
      <c r="AC99" s="44"/>
      <c r="AD99" s="51"/>
      <c r="AE99" s="25">
        <f t="shared" si="18"/>
        <v>0</v>
      </c>
      <c r="AF99" s="26" t="s">
        <v>7</v>
      </c>
      <c r="AG99" s="27">
        <f t="shared" si="19"/>
        <v>0</v>
      </c>
      <c r="AJ99">
        <f>A100</f>
        <v>0</v>
      </c>
      <c r="AK99">
        <f>A102</f>
        <v>0</v>
      </c>
    </row>
    <row r="100" spans="1:37" ht="12.75">
      <c r="A100" s="205"/>
      <c r="B100" s="157">
        <v>2</v>
      </c>
      <c r="C100" s="43" t="str">
        <f>IF(A100&gt;0,IF(VLOOKUP(A100,seznam!$A$2:$C$129,3)&gt;0,VLOOKUP(A100,seznam!$A$2:$C$129,3),"------"),"------")</f>
        <v>------</v>
      </c>
      <c r="D100" s="139">
        <f>I98</f>
        <v>0</v>
      </c>
      <c r="E100" s="139" t="str">
        <f>H98</f>
        <v>:</v>
      </c>
      <c r="F100" s="141">
        <f>G98</f>
        <v>0</v>
      </c>
      <c r="G100" s="131"/>
      <c r="H100" s="148"/>
      <c r="I100" s="132"/>
      <c r="J100" s="155">
        <f>AE99</f>
        <v>0</v>
      </c>
      <c r="K100" s="139" t="str">
        <f>AF99</f>
        <v>:</v>
      </c>
      <c r="L100" s="141">
        <f>AG99</f>
        <v>0</v>
      </c>
      <c r="M100" s="155">
        <f>AE102</f>
        <v>0</v>
      </c>
      <c r="N100" s="139" t="str">
        <f>AF102</f>
        <v>:</v>
      </c>
      <c r="O100" s="163">
        <f>AG102</f>
        <v>0</v>
      </c>
      <c r="P100" s="165">
        <f>D100+J100+M100</f>
        <v>0</v>
      </c>
      <c r="Q100" s="139" t="s">
        <v>7</v>
      </c>
      <c r="R100" s="141">
        <f>F100+L100+O100</f>
        <v>0</v>
      </c>
      <c r="S100" s="143">
        <f>IF(D100&gt;F100,2,IF(AND(D100&lt;F100,E100=":"),1,0))+IF(J100&gt;L100,2,IF(AND(J100&lt;L100,K100=":"),1,0))+IF(M100&gt;O100,2,IF(AND(M100&lt;O100,N100=":"),1,0))</f>
        <v>0</v>
      </c>
      <c r="T100" s="145"/>
      <c r="V100" s="7">
        <v>3</v>
      </c>
      <c r="W100" s="11" t="str">
        <f>C105</f>
        <v>------</v>
      </c>
      <c r="X100" s="18" t="s">
        <v>10</v>
      </c>
      <c r="Y100" s="14" t="str">
        <f>C103</f>
        <v>------</v>
      </c>
      <c r="Z100" s="47"/>
      <c r="AA100" s="44"/>
      <c r="AB100" s="44"/>
      <c r="AC100" s="44"/>
      <c r="AD100" s="51"/>
      <c r="AE100" s="25">
        <f t="shared" si="18"/>
        <v>0</v>
      </c>
      <c r="AF100" s="26" t="s">
        <v>7</v>
      </c>
      <c r="AG100" s="27">
        <f t="shared" si="19"/>
        <v>0</v>
      </c>
      <c r="AJ100">
        <f>A104</f>
        <v>0</v>
      </c>
      <c r="AK100">
        <f>A102</f>
        <v>0</v>
      </c>
    </row>
    <row r="101" spans="1:37" ht="12.75">
      <c r="A101" s="205"/>
      <c r="B101" s="168"/>
      <c r="C101" s="40" t="str">
        <f>IF(A100&gt;0,IF(VLOOKUP(A100,seznam!$A$2:$C$129,2)&gt;0,VLOOKUP(A100,seznam!$A$2:$C$129,2),"------"),"------")</f>
        <v>------</v>
      </c>
      <c r="D101" s="159"/>
      <c r="E101" s="159"/>
      <c r="F101" s="160"/>
      <c r="G101" s="133"/>
      <c r="H101" s="166"/>
      <c r="I101" s="167"/>
      <c r="J101" s="162"/>
      <c r="K101" s="159"/>
      <c r="L101" s="160"/>
      <c r="M101" s="162"/>
      <c r="N101" s="159"/>
      <c r="O101" s="164"/>
      <c r="P101" s="171"/>
      <c r="Q101" s="169"/>
      <c r="R101" s="170"/>
      <c r="S101" s="138"/>
      <c r="T101" s="161"/>
      <c r="V101" s="7">
        <v>4</v>
      </c>
      <c r="W101" s="11" t="str">
        <f>C99</f>
        <v>------</v>
      </c>
      <c r="X101" s="17" t="s">
        <v>10</v>
      </c>
      <c r="Y101" s="14" t="str">
        <f>C101</f>
        <v>------</v>
      </c>
      <c r="Z101" s="47"/>
      <c r="AA101" s="44"/>
      <c r="AB101" s="44"/>
      <c r="AC101" s="44"/>
      <c r="AD101" s="51"/>
      <c r="AE101" s="25">
        <f t="shared" si="18"/>
        <v>0</v>
      </c>
      <c r="AF101" s="26" t="s">
        <v>7</v>
      </c>
      <c r="AG101" s="27">
        <f t="shared" si="19"/>
        <v>0</v>
      </c>
      <c r="AJ101">
        <f>A98</f>
        <v>0</v>
      </c>
      <c r="AK101">
        <f>A100</f>
        <v>0</v>
      </c>
    </row>
    <row r="102" spans="1:37" ht="12.75">
      <c r="A102" s="205"/>
      <c r="B102" s="157">
        <v>3</v>
      </c>
      <c r="C102" s="43" t="str">
        <f>IF(A102&gt;0,IF(VLOOKUP(A102,seznam!$A$2:$C$129,3)&gt;0,VLOOKUP(A102,seznam!$A$2:$C$129,3),"------"),"------")</f>
        <v>------</v>
      </c>
      <c r="D102" s="139">
        <f>L98</f>
        <v>0</v>
      </c>
      <c r="E102" s="139" t="str">
        <f>K98</f>
        <v>:</v>
      </c>
      <c r="F102" s="141">
        <f>J98</f>
        <v>0</v>
      </c>
      <c r="G102" s="155">
        <f>L100</f>
        <v>0</v>
      </c>
      <c r="H102" s="139" t="str">
        <f>K100</f>
        <v>:</v>
      </c>
      <c r="I102" s="141">
        <f>J100</f>
        <v>0</v>
      </c>
      <c r="J102" s="131"/>
      <c r="K102" s="148"/>
      <c r="L102" s="132"/>
      <c r="M102" s="155">
        <f>AG100</f>
        <v>0</v>
      </c>
      <c r="N102" s="139" t="str">
        <f>AF100</f>
        <v>:</v>
      </c>
      <c r="O102" s="163">
        <f>AE100</f>
        <v>0</v>
      </c>
      <c r="P102" s="165">
        <f>D102+G102+M102</f>
        <v>0</v>
      </c>
      <c r="Q102" s="139" t="s">
        <v>7</v>
      </c>
      <c r="R102" s="141">
        <f>F102+I102+O102</f>
        <v>0</v>
      </c>
      <c r="S102" s="143">
        <f>IF(D102&gt;F102,2,IF(AND(D102&lt;F102,E102=":"),1,0))+IF(G102&gt;I102,2,IF(AND(G102&lt;I102,H102=":"),1,0))+IF(M102&gt;O102,2,IF(AND(M102&lt;O102,N102=":"),1,0))</f>
        <v>0</v>
      </c>
      <c r="T102" s="145"/>
      <c r="V102" s="7">
        <v>5</v>
      </c>
      <c r="W102" s="11" t="str">
        <f>C101</f>
        <v>------</v>
      </c>
      <c r="X102" s="17" t="s">
        <v>10</v>
      </c>
      <c r="Y102" s="14" t="str">
        <f>C105</f>
        <v>------</v>
      </c>
      <c r="Z102" s="47"/>
      <c r="AA102" s="44"/>
      <c r="AB102" s="44"/>
      <c r="AC102" s="44"/>
      <c r="AD102" s="51"/>
      <c r="AE102" s="25">
        <f t="shared" si="18"/>
        <v>0</v>
      </c>
      <c r="AF102" s="26" t="s">
        <v>7</v>
      </c>
      <c r="AG102" s="27">
        <f t="shared" si="19"/>
        <v>0</v>
      </c>
      <c r="AJ102">
        <f>A100</f>
        <v>0</v>
      </c>
      <c r="AK102">
        <f>A104</f>
        <v>0</v>
      </c>
    </row>
    <row r="103" spans="1:37" ht="13.5" thickBot="1">
      <c r="A103" s="205"/>
      <c r="B103" s="168"/>
      <c r="C103" s="40" t="str">
        <f>IF(A102&gt;0,IF(VLOOKUP(A102,seznam!$A$2:$C$129,2)&gt;0,VLOOKUP(A102,seznam!$A$2:$C$129,2),"------"),"------")</f>
        <v>------</v>
      </c>
      <c r="D103" s="159"/>
      <c r="E103" s="159"/>
      <c r="F103" s="160"/>
      <c r="G103" s="162"/>
      <c r="H103" s="159"/>
      <c r="I103" s="160"/>
      <c r="J103" s="133"/>
      <c r="K103" s="166"/>
      <c r="L103" s="167"/>
      <c r="M103" s="162"/>
      <c r="N103" s="159"/>
      <c r="O103" s="164"/>
      <c r="P103" s="130"/>
      <c r="Q103" s="159"/>
      <c r="R103" s="160"/>
      <c r="S103" s="138"/>
      <c r="T103" s="161"/>
      <c r="V103" s="8">
        <v>6</v>
      </c>
      <c r="W103" s="12" t="str">
        <f>C103</f>
        <v>------</v>
      </c>
      <c r="X103" s="19" t="s">
        <v>10</v>
      </c>
      <c r="Y103" s="15" t="str">
        <f>C99</f>
        <v>------</v>
      </c>
      <c r="Z103" s="48"/>
      <c r="AA103" s="49"/>
      <c r="AB103" s="49"/>
      <c r="AC103" s="49"/>
      <c r="AD103" s="52"/>
      <c r="AE103" s="28">
        <f t="shared" si="18"/>
        <v>0</v>
      </c>
      <c r="AF103" s="29" t="s">
        <v>7</v>
      </c>
      <c r="AG103" s="30">
        <f t="shared" si="19"/>
        <v>0</v>
      </c>
      <c r="AJ103">
        <f>A102</f>
        <v>0</v>
      </c>
      <c r="AK103">
        <f>A98</f>
        <v>0</v>
      </c>
    </row>
    <row r="104" spans="1:20" ht="12.75">
      <c r="A104" s="205"/>
      <c r="B104" s="157">
        <v>4</v>
      </c>
      <c r="C104" s="43" t="str">
        <f>IF(A104&gt;0,IF(VLOOKUP(A104,seznam!$A$2:$C$129,3)&gt;0,VLOOKUP(A104,seznam!$A$2:$C$129,3),"------"),"------")</f>
        <v>------</v>
      </c>
      <c r="D104" s="139">
        <f>O98</f>
        <v>0</v>
      </c>
      <c r="E104" s="139" t="str">
        <f>N98</f>
        <v>:</v>
      </c>
      <c r="F104" s="141">
        <f>M98</f>
        <v>0</v>
      </c>
      <c r="G104" s="155">
        <f>O100</f>
        <v>0</v>
      </c>
      <c r="H104" s="139" t="str">
        <f>N100</f>
        <v>:</v>
      </c>
      <c r="I104" s="141">
        <f>M100</f>
        <v>0</v>
      </c>
      <c r="J104" s="155">
        <f>O102</f>
        <v>0</v>
      </c>
      <c r="K104" s="139" t="str">
        <f>N102</f>
        <v>:</v>
      </c>
      <c r="L104" s="141">
        <f>M102</f>
        <v>0</v>
      </c>
      <c r="M104" s="147"/>
      <c r="N104" s="148"/>
      <c r="O104" s="149"/>
      <c r="P104" s="153">
        <f>D104+G104+J104</f>
        <v>0</v>
      </c>
      <c r="Q104" s="139" t="s">
        <v>7</v>
      </c>
      <c r="R104" s="141">
        <f>F104+I104+L104</f>
        <v>0</v>
      </c>
      <c r="S104" s="143">
        <f>IF(D104&gt;F104,2,IF(AND(D104&lt;F104,E104=":"),1,0))+IF(G104&gt;I104,2,IF(AND(G104&lt;I104,H104=":"),1,0))+IF(J104&gt;L104,2,IF(AND(J104&lt;L104,K104=":"),1,0))</f>
        <v>0</v>
      </c>
      <c r="T104" s="145"/>
    </row>
    <row r="105" spans="1:20" ht="13.5" thickBot="1">
      <c r="A105" s="206"/>
      <c r="B105" s="158"/>
      <c r="C105" s="41" t="str">
        <f>IF(A104&gt;0,IF(VLOOKUP(A104,seznam!$A$2:$C$129,2)&gt;0,VLOOKUP(A104,seznam!$A$2:$C$129,2),"------"),"------")</f>
        <v>------</v>
      </c>
      <c r="D105" s="140"/>
      <c r="E105" s="140"/>
      <c r="F105" s="142"/>
      <c r="G105" s="156"/>
      <c r="H105" s="140"/>
      <c r="I105" s="142"/>
      <c r="J105" s="156"/>
      <c r="K105" s="140"/>
      <c r="L105" s="142"/>
      <c r="M105" s="150"/>
      <c r="N105" s="151"/>
      <c r="O105" s="152"/>
      <c r="P105" s="154"/>
      <c r="Q105" s="140"/>
      <c r="R105" s="142"/>
      <c r="S105" s="144"/>
      <c r="T105" s="146"/>
    </row>
    <row r="106" ht="13.5" thickBot="1"/>
    <row r="107" spans="1:20" ht="13.5" thickBot="1">
      <c r="A107" s="99" t="s">
        <v>2</v>
      </c>
      <c r="B107" s="189" t="s">
        <v>20</v>
      </c>
      <c r="C107" s="190"/>
      <c r="D107" s="181">
        <v>1</v>
      </c>
      <c r="E107" s="179"/>
      <c r="F107" s="191"/>
      <c r="G107" s="178">
        <v>2</v>
      </c>
      <c r="H107" s="179"/>
      <c r="I107" s="191"/>
      <c r="J107" s="178">
        <v>3</v>
      </c>
      <c r="K107" s="179"/>
      <c r="L107" s="191"/>
      <c r="M107" s="178">
        <v>4</v>
      </c>
      <c r="N107" s="179"/>
      <c r="O107" s="180"/>
      <c r="P107" s="181" t="s">
        <v>4</v>
      </c>
      <c r="Q107" s="182"/>
      <c r="R107" s="183"/>
      <c r="S107" s="5" t="s">
        <v>5</v>
      </c>
      <c r="T107" s="4" t="s">
        <v>6</v>
      </c>
    </row>
    <row r="108" spans="1:37" ht="12.75">
      <c r="A108" s="204"/>
      <c r="B108" s="184">
        <v>1</v>
      </c>
      <c r="C108" s="42" t="str">
        <f>IF(A108&gt;0,IF(VLOOKUP(A108,seznam!$A$2:$C$129,3)&gt;0,VLOOKUP(A108,seznam!$A$2:$C$129,3),"------"),"------")</f>
        <v>------</v>
      </c>
      <c r="D108" s="185"/>
      <c r="E108" s="186"/>
      <c r="F108" s="187"/>
      <c r="G108" s="175">
        <f>AE111</f>
        <v>0</v>
      </c>
      <c r="H108" s="172" t="str">
        <f>AF111</f>
        <v>:</v>
      </c>
      <c r="I108" s="188">
        <f>AG111</f>
        <v>0</v>
      </c>
      <c r="J108" s="175">
        <f>AG113</f>
        <v>0</v>
      </c>
      <c r="K108" s="172" t="str">
        <f>AF113</f>
        <v>:</v>
      </c>
      <c r="L108" s="188">
        <f>AE113</f>
        <v>0</v>
      </c>
      <c r="M108" s="175">
        <f>AE108</f>
        <v>0</v>
      </c>
      <c r="N108" s="172" t="str">
        <f>AF108</f>
        <v>:</v>
      </c>
      <c r="O108" s="176">
        <f>AG108</f>
        <v>0</v>
      </c>
      <c r="P108" s="177">
        <f>G108+J108+M108</f>
        <v>0</v>
      </c>
      <c r="Q108" s="172" t="s">
        <v>7</v>
      </c>
      <c r="R108" s="173">
        <f>I108+L108+O108</f>
        <v>0</v>
      </c>
      <c r="S108" s="137">
        <f>IF(G108&gt;I108,2,IF(AND(G108&lt;I108,H108=":"),1,0))+IF(J108&gt;L108,2,IF(AND(J108&lt;L108,K108=":"),1,0))+IF(M108&gt;O108,2,IF(AND(M108&lt;O108,N108=":"),1,0))</f>
        <v>0</v>
      </c>
      <c r="T108" s="174"/>
      <c r="V108" s="6">
        <v>1</v>
      </c>
      <c r="W108" s="10" t="str">
        <f>C109</f>
        <v>------</v>
      </c>
      <c r="X108" s="16" t="s">
        <v>10</v>
      </c>
      <c r="Y108" s="13" t="str">
        <f>C115</f>
        <v>------</v>
      </c>
      <c r="Z108" s="45"/>
      <c r="AA108" s="46"/>
      <c r="AB108" s="46"/>
      <c r="AC108" s="46"/>
      <c r="AD108" s="50"/>
      <c r="AE108" s="22">
        <f aca="true" t="shared" si="20" ref="AE108:AE113">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</f>
        <v>0</v>
      </c>
      <c r="AF108" s="23" t="s">
        <v>7</v>
      </c>
      <c r="AG108" s="24">
        <f aca="true" t="shared" si="21" ref="AG108:AG113">IF(AND(LEN(Z108)&gt;0,MID(Z108,1,1)="-"),"1","0")+IF(AND(LEN(AA108)&gt;0,MID(AA108,1,1)="-"),"1","0")+IF(AND(LEN(AB108)&gt;0,MID(AB108,1,1)="-"),"1","0")+IF(AND(LEN(AC108)&gt;0,MID(AC108,1,1)="-"),"1","0")+IF(AND(LEN(AD108)&gt;0,MID(AD108,1,1)="-"),"1","0")</f>
        <v>0</v>
      </c>
      <c r="AJ108">
        <f>A108</f>
        <v>0</v>
      </c>
      <c r="AK108">
        <f>A114</f>
        <v>0</v>
      </c>
    </row>
    <row r="109" spans="1:37" ht="12.75">
      <c r="A109" s="205"/>
      <c r="B109" s="168"/>
      <c r="C109" s="98" t="str">
        <f>IF(A108&gt;0,IF(VLOOKUP(A108,seznam!$A$2:$C$129,2)&gt;0,VLOOKUP(A108,seznam!$A$2:$C$129,2),"------"),"------")</f>
        <v>------</v>
      </c>
      <c r="D109" s="166"/>
      <c r="E109" s="166"/>
      <c r="F109" s="167"/>
      <c r="G109" s="162"/>
      <c r="H109" s="159"/>
      <c r="I109" s="160"/>
      <c r="J109" s="162"/>
      <c r="K109" s="159"/>
      <c r="L109" s="160"/>
      <c r="M109" s="162"/>
      <c r="N109" s="159"/>
      <c r="O109" s="164"/>
      <c r="P109" s="130"/>
      <c r="Q109" s="159"/>
      <c r="R109" s="160"/>
      <c r="S109" s="138"/>
      <c r="T109" s="161"/>
      <c r="V109" s="7">
        <v>2</v>
      </c>
      <c r="W109" s="11" t="str">
        <f>C111</f>
        <v>------</v>
      </c>
      <c r="X109" s="17" t="s">
        <v>10</v>
      </c>
      <c r="Y109" s="14" t="str">
        <f>C113</f>
        <v>------</v>
      </c>
      <c r="Z109" s="47"/>
      <c r="AA109" s="44"/>
      <c r="AB109" s="44"/>
      <c r="AC109" s="44"/>
      <c r="AD109" s="51"/>
      <c r="AE109" s="25">
        <f t="shared" si="20"/>
        <v>0</v>
      </c>
      <c r="AF109" s="26" t="s">
        <v>7</v>
      </c>
      <c r="AG109" s="27">
        <f t="shared" si="21"/>
        <v>0</v>
      </c>
      <c r="AJ109">
        <f>A110</f>
        <v>0</v>
      </c>
      <c r="AK109">
        <f>A112</f>
        <v>0</v>
      </c>
    </row>
    <row r="110" spans="1:37" ht="12.75">
      <c r="A110" s="205"/>
      <c r="B110" s="157">
        <v>2</v>
      </c>
      <c r="C110" s="43" t="str">
        <f>IF(A110&gt;0,IF(VLOOKUP(A110,seznam!$A$2:$C$129,3)&gt;0,VLOOKUP(A110,seznam!$A$2:$C$129,3),"------"),"------")</f>
        <v>------</v>
      </c>
      <c r="D110" s="139">
        <f>I108</f>
        <v>0</v>
      </c>
      <c r="E110" s="139" t="str">
        <f>H108</f>
        <v>:</v>
      </c>
      <c r="F110" s="141">
        <f>G108</f>
        <v>0</v>
      </c>
      <c r="G110" s="131"/>
      <c r="H110" s="148"/>
      <c r="I110" s="132"/>
      <c r="J110" s="155">
        <f>AE109</f>
        <v>0</v>
      </c>
      <c r="K110" s="139" t="str">
        <f>AF109</f>
        <v>:</v>
      </c>
      <c r="L110" s="141">
        <f>AG109</f>
        <v>0</v>
      </c>
      <c r="M110" s="155">
        <f>AE112</f>
        <v>0</v>
      </c>
      <c r="N110" s="139" t="str">
        <f>AF112</f>
        <v>:</v>
      </c>
      <c r="O110" s="163">
        <f>AG112</f>
        <v>0</v>
      </c>
      <c r="P110" s="165">
        <f>D110+J110+M110</f>
        <v>0</v>
      </c>
      <c r="Q110" s="139" t="s">
        <v>7</v>
      </c>
      <c r="R110" s="141">
        <f>F110+L110+O110</f>
        <v>0</v>
      </c>
      <c r="S110" s="143">
        <f>IF(D110&gt;F110,2,IF(AND(D110&lt;F110,E110=":"),1,0))+IF(J110&gt;L110,2,IF(AND(J110&lt;L110,K110=":"),1,0))+IF(M110&gt;O110,2,IF(AND(M110&lt;O110,N110=":"),1,0))</f>
        <v>0</v>
      </c>
      <c r="T110" s="145"/>
      <c r="V110" s="7">
        <v>3</v>
      </c>
      <c r="W110" s="11" t="str">
        <f>C115</f>
        <v>------</v>
      </c>
      <c r="X110" s="18" t="s">
        <v>10</v>
      </c>
      <c r="Y110" s="14" t="str">
        <f>C113</f>
        <v>------</v>
      </c>
      <c r="Z110" s="47"/>
      <c r="AA110" s="44"/>
      <c r="AB110" s="44"/>
      <c r="AC110" s="44"/>
      <c r="AD110" s="51"/>
      <c r="AE110" s="25">
        <f t="shared" si="20"/>
        <v>0</v>
      </c>
      <c r="AF110" s="26" t="s">
        <v>7</v>
      </c>
      <c r="AG110" s="27">
        <f t="shared" si="21"/>
        <v>0</v>
      </c>
      <c r="AJ110">
        <f>A114</f>
        <v>0</v>
      </c>
      <c r="AK110">
        <f>A112</f>
        <v>0</v>
      </c>
    </row>
    <row r="111" spans="1:37" ht="12.75">
      <c r="A111" s="205"/>
      <c r="B111" s="168"/>
      <c r="C111" s="40" t="str">
        <f>IF(A110&gt;0,IF(VLOOKUP(A110,seznam!$A$2:$C$129,2)&gt;0,VLOOKUP(A110,seznam!$A$2:$C$129,2),"------"),"------")</f>
        <v>------</v>
      </c>
      <c r="D111" s="159"/>
      <c r="E111" s="159"/>
      <c r="F111" s="160"/>
      <c r="G111" s="133"/>
      <c r="H111" s="166"/>
      <c r="I111" s="167"/>
      <c r="J111" s="162"/>
      <c r="K111" s="159"/>
      <c r="L111" s="160"/>
      <c r="M111" s="162"/>
      <c r="N111" s="159"/>
      <c r="O111" s="164"/>
      <c r="P111" s="171"/>
      <c r="Q111" s="169"/>
      <c r="R111" s="170"/>
      <c r="S111" s="138"/>
      <c r="T111" s="161"/>
      <c r="V111" s="7">
        <v>4</v>
      </c>
      <c r="W111" s="11" t="str">
        <f>C109</f>
        <v>------</v>
      </c>
      <c r="X111" s="17" t="s">
        <v>10</v>
      </c>
      <c r="Y111" s="14" t="str">
        <f>C111</f>
        <v>------</v>
      </c>
      <c r="Z111" s="47"/>
      <c r="AA111" s="44"/>
      <c r="AB111" s="44"/>
      <c r="AC111" s="44"/>
      <c r="AD111" s="51"/>
      <c r="AE111" s="25">
        <f t="shared" si="20"/>
        <v>0</v>
      </c>
      <c r="AF111" s="26" t="s">
        <v>7</v>
      </c>
      <c r="AG111" s="27">
        <f t="shared" si="21"/>
        <v>0</v>
      </c>
      <c r="AJ111">
        <f>A108</f>
        <v>0</v>
      </c>
      <c r="AK111">
        <f>A110</f>
        <v>0</v>
      </c>
    </row>
    <row r="112" spans="1:37" ht="12.75">
      <c r="A112" s="205"/>
      <c r="B112" s="157">
        <v>3</v>
      </c>
      <c r="C112" s="43" t="str">
        <f>IF(A112&gt;0,IF(VLOOKUP(A112,seznam!$A$2:$C$129,3)&gt;0,VLOOKUP(A112,seznam!$A$2:$C$129,3),"------"),"------")</f>
        <v>------</v>
      </c>
      <c r="D112" s="139">
        <f>L108</f>
        <v>0</v>
      </c>
      <c r="E112" s="139" t="str">
        <f>K108</f>
        <v>:</v>
      </c>
      <c r="F112" s="141">
        <f>J108</f>
        <v>0</v>
      </c>
      <c r="G112" s="155">
        <f>L110</f>
        <v>0</v>
      </c>
      <c r="H112" s="139" t="str">
        <f>K110</f>
        <v>:</v>
      </c>
      <c r="I112" s="141">
        <f>J110</f>
        <v>0</v>
      </c>
      <c r="J112" s="131"/>
      <c r="K112" s="148"/>
      <c r="L112" s="132"/>
      <c r="M112" s="155">
        <f>AG110</f>
        <v>0</v>
      </c>
      <c r="N112" s="139" t="str">
        <f>AF110</f>
        <v>:</v>
      </c>
      <c r="O112" s="163">
        <f>AE110</f>
        <v>0</v>
      </c>
      <c r="P112" s="165">
        <f>D112+G112+M112</f>
        <v>0</v>
      </c>
      <c r="Q112" s="139" t="s">
        <v>7</v>
      </c>
      <c r="R112" s="141">
        <f>F112+I112+O112</f>
        <v>0</v>
      </c>
      <c r="S112" s="143">
        <f>IF(D112&gt;F112,2,IF(AND(D112&lt;F112,E112=":"),1,0))+IF(G112&gt;I112,2,IF(AND(G112&lt;I112,H112=":"),1,0))+IF(M112&gt;O112,2,IF(AND(M112&lt;O112,N112=":"),1,0))</f>
        <v>0</v>
      </c>
      <c r="T112" s="145"/>
      <c r="V112" s="7">
        <v>5</v>
      </c>
      <c r="W112" s="11" t="str">
        <f>C111</f>
        <v>------</v>
      </c>
      <c r="X112" s="17" t="s">
        <v>10</v>
      </c>
      <c r="Y112" s="14" t="str">
        <f>C115</f>
        <v>------</v>
      </c>
      <c r="Z112" s="47"/>
      <c r="AA112" s="44"/>
      <c r="AB112" s="44"/>
      <c r="AC112" s="44"/>
      <c r="AD112" s="51"/>
      <c r="AE112" s="25">
        <f t="shared" si="20"/>
        <v>0</v>
      </c>
      <c r="AF112" s="26" t="s">
        <v>7</v>
      </c>
      <c r="AG112" s="27">
        <f t="shared" si="21"/>
        <v>0</v>
      </c>
      <c r="AJ112">
        <f>A110</f>
        <v>0</v>
      </c>
      <c r="AK112">
        <f>A114</f>
        <v>0</v>
      </c>
    </row>
    <row r="113" spans="1:37" ht="13.5" thickBot="1">
      <c r="A113" s="205"/>
      <c r="B113" s="168"/>
      <c r="C113" s="40" t="str">
        <f>IF(A112&gt;0,IF(VLOOKUP(A112,seznam!$A$2:$C$129,2)&gt;0,VLOOKUP(A112,seznam!$A$2:$C$129,2),"------"),"------")</f>
        <v>------</v>
      </c>
      <c r="D113" s="159"/>
      <c r="E113" s="159"/>
      <c r="F113" s="160"/>
      <c r="G113" s="162"/>
      <c r="H113" s="159"/>
      <c r="I113" s="160"/>
      <c r="J113" s="133"/>
      <c r="K113" s="166"/>
      <c r="L113" s="167"/>
      <c r="M113" s="162"/>
      <c r="N113" s="159"/>
      <c r="O113" s="164"/>
      <c r="P113" s="130"/>
      <c r="Q113" s="159"/>
      <c r="R113" s="160"/>
      <c r="S113" s="138"/>
      <c r="T113" s="161"/>
      <c r="V113" s="8">
        <v>6</v>
      </c>
      <c r="W113" s="12" t="str">
        <f>C113</f>
        <v>------</v>
      </c>
      <c r="X113" s="19" t="s">
        <v>10</v>
      </c>
      <c r="Y113" s="15" t="str">
        <f>C109</f>
        <v>------</v>
      </c>
      <c r="Z113" s="48"/>
      <c r="AA113" s="49"/>
      <c r="AB113" s="49"/>
      <c r="AC113" s="49"/>
      <c r="AD113" s="52"/>
      <c r="AE113" s="28">
        <f t="shared" si="20"/>
        <v>0</v>
      </c>
      <c r="AF113" s="29" t="s">
        <v>7</v>
      </c>
      <c r="AG113" s="30">
        <f t="shared" si="21"/>
        <v>0</v>
      </c>
      <c r="AJ113">
        <f>A112</f>
        <v>0</v>
      </c>
      <c r="AK113">
        <f>A108</f>
        <v>0</v>
      </c>
    </row>
    <row r="114" spans="1:20" ht="12.75">
      <c r="A114" s="205"/>
      <c r="B114" s="157">
        <v>4</v>
      </c>
      <c r="C114" s="43" t="str">
        <f>IF(A114&gt;0,IF(VLOOKUP(A114,seznam!$A$2:$C$129,3)&gt;0,VLOOKUP(A114,seznam!$A$2:$C$129,3),"------"),"------")</f>
        <v>------</v>
      </c>
      <c r="D114" s="139">
        <f>O108</f>
        <v>0</v>
      </c>
      <c r="E114" s="139" t="str">
        <f>N108</f>
        <v>:</v>
      </c>
      <c r="F114" s="141">
        <f>M108</f>
        <v>0</v>
      </c>
      <c r="G114" s="155">
        <f>O110</f>
        <v>0</v>
      </c>
      <c r="H114" s="139" t="str">
        <f>N110</f>
        <v>:</v>
      </c>
      <c r="I114" s="141">
        <f>M110</f>
        <v>0</v>
      </c>
      <c r="J114" s="155">
        <f>O112</f>
        <v>0</v>
      </c>
      <c r="K114" s="139" t="str">
        <f>N112</f>
        <v>:</v>
      </c>
      <c r="L114" s="141">
        <f>M112</f>
        <v>0</v>
      </c>
      <c r="M114" s="147"/>
      <c r="N114" s="148"/>
      <c r="O114" s="149"/>
      <c r="P114" s="153">
        <f>D114+G114+J114</f>
        <v>0</v>
      </c>
      <c r="Q114" s="139" t="s">
        <v>7</v>
      </c>
      <c r="R114" s="141">
        <f>F114+I114+L114</f>
        <v>0</v>
      </c>
      <c r="S114" s="143">
        <f>IF(D114&gt;F114,2,IF(AND(D114&lt;F114,E114=":"),1,0))+IF(G114&gt;I114,2,IF(AND(G114&lt;I114,H114=":"),1,0))+IF(J114&gt;L114,2,IF(AND(J114&lt;L114,K114=":"),1,0))</f>
        <v>0</v>
      </c>
      <c r="T114" s="145"/>
    </row>
    <row r="115" spans="1:20" ht="13.5" thickBot="1">
      <c r="A115" s="206"/>
      <c r="B115" s="158"/>
      <c r="C115" s="41" t="str">
        <f>IF(A114&gt;0,IF(VLOOKUP(A114,seznam!$A$2:$C$129,2)&gt;0,VLOOKUP(A114,seznam!$A$2:$C$129,2),"------"),"------")</f>
        <v>------</v>
      </c>
      <c r="D115" s="140"/>
      <c r="E115" s="140"/>
      <c r="F115" s="142"/>
      <c r="G115" s="156"/>
      <c r="H115" s="140"/>
      <c r="I115" s="142"/>
      <c r="J115" s="156"/>
      <c r="K115" s="140"/>
      <c r="L115" s="142"/>
      <c r="M115" s="150"/>
      <c r="N115" s="151"/>
      <c r="O115" s="152"/>
      <c r="P115" s="154"/>
      <c r="Q115" s="140"/>
      <c r="R115" s="142"/>
      <c r="S115" s="144"/>
      <c r="T115" s="146"/>
    </row>
    <row r="116" ht="13.5" thickBot="1"/>
    <row r="117" spans="1:20" ht="13.5" thickBot="1">
      <c r="A117" s="99" t="s">
        <v>2</v>
      </c>
      <c r="B117" s="189" t="s">
        <v>21</v>
      </c>
      <c r="C117" s="190"/>
      <c r="D117" s="181">
        <v>1</v>
      </c>
      <c r="E117" s="179"/>
      <c r="F117" s="191"/>
      <c r="G117" s="178">
        <v>2</v>
      </c>
      <c r="H117" s="179"/>
      <c r="I117" s="191"/>
      <c r="J117" s="178">
        <v>3</v>
      </c>
      <c r="K117" s="179"/>
      <c r="L117" s="191"/>
      <c r="M117" s="178">
        <v>4</v>
      </c>
      <c r="N117" s="179"/>
      <c r="O117" s="180"/>
      <c r="P117" s="181" t="s">
        <v>4</v>
      </c>
      <c r="Q117" s="182"/>
      <c r="R117" s="183"/>
      <c r="S117" s="5" t="s">
        <v>5</v>
      </c>
      <c r="T117" s="4" t="s">
        <v>6</v>
      </c>
    </row>
    <row r="118" spans="1:37" ht="12.75">
      <c r="A118" s="204"/>
      <c r="B118" s="184">
        <v>1</v>
      </c>
      <c r="C118" s="42" t="str">
        <f>IF(A118&gt;0,IF(VLOOKUP(A118,seznam!$A$2:$C$129,3)&gt;0,VLOOKUP(A118,seznam!$A$2:$C$129,3),"------"),"------")</f>
        <v>------</v>
      </c>
      <c r="D118" s="185"/>
      <c r="E118" s="186"/>
      <c r="F118" s="187"/>
      <c r="G118" s="175">
        <f>AE121</f>
        <v>0</v>
      </c>
      <c r="H118" s="172" t="str">
        <f>AF121</f>
        <v>:</v>
      </c>
      <c r="I118" s="188">
        <f>AG121</f>
        <v>0</v>
      </c>
      <c r="J118" s="175">
        <f>AG123</f>
        <v>0</v>
      </c>
      <c r="K118" s="172" t="str">
        <f>AF123</f>
        <v>:</v>
      </c>
      <c r="L118" s="188">
        <f>AE123</f>
        <v>0</v>
      </c>
      <c r="M118" s="175">
        <f>AE118</f>
        <v>0</v>
      </c>
      <c r="N118" s="172" t="str">
        <f>AF118</f>
        <v>:</v>
      </c>
      <c r="O118" s="176">
        <f>AG118</f>
        <v>0</v>
      </c>
      <c r="P118" s="177">
        <f>G118+J118+M118</f>
        <v>0</v>
      </c>
      <c r="Q118" s="172" t="s">
        <v>7</v>
      </c>
      <c r="R118" s="173">
        <f>I118+L118+O118</f>
        <v>0</v>
      </c>
      <c r="S118" s="137">
        <f>IF(G118&gt;I118,2,IF(AND(G118&lt;I118,H118=":"),1,0))+IF(J118&gt;L118,2,IF(AND(J118&lt;L118,K118=":"),1,0))+IF(M118&gt;O118,2,IF(AND(M118&lt;O118,N118=":"),1,0))</f>
        <v>0</v>
      </c>
      <c r="T118" s="174"/>
      <c r="V118" s="6">
        <v>1</v>
      </c>
      <c r="W118" s="10" t="str">
        <f>C119</f>
        <v>------</v>
      </c>
      <c r="X118" s="16" t="s">
        <v>10</v>
      </c>
      <c r="Y118" s="13" t="str">
        <f>C125</f>
        <v>------</v>
      </c>
      <c r="Z118" s="45"/>
      <c r="AA118" s="46"/>
      <c r="AB118" s="46"/>
      <c r="AC118" s="46"/>
      <c r="AD118" s="50"/>
      <c r="AE118" s="22">
        <f aca="true" t="shared" si="22" ref="AE118:AE123">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</f>
        <v>0</v>
      </c>
      <c r="AF118" s="23" t="s">
        <v>7</v>
      </c>
      <c r="AG118" s="24">
        <f aca="true" t="shared" si="23" ref="AG118:AG123">IF(AND(LEN(Z118)&gt;0,MID(Z118,1,1)="-"),"1","0")+IF(AND(LEN(AA118)&gt;0,MID(AA118,1,1)="-"),"1","0")+IF(AND(LEN(AB118)&gt;0,MID(AB118,1,1)="-"),"1","0")+IF(AND(LEN(AC118)&gt;0,MID(AC118,1,1)="-"),"1","0")+IF(AND(LEN(AD118)&gt;0,MID(AD118,1,1)="-"),"1","0")</f>
        <v>0</v>
      </c>
      <c r="AJ118">
        <f>A118</f>
        <v>0</v>
      </c>
      <c r="AK118">
        <f>A124</f>
        <v>0</v>
      </c>
    </row>
    <row r="119" spans="1:37" ht="12.75">
      <c r="A119" s="205"/>
      <c r="B119" s="168"/>
      <c r="C119" s="98" t="str">
        <f>IF(A118&gt;0,IF(VLOOKUP(A118,seznam!$A$2:$C$129,2)&gt;0,VLOOKUP(A118,seznam!$A$2:$C$129,2),"------"),"------")</f>
        <v>------</v>
      </c>
      <c r="D119" s="166"/>
      <c r="E119" s="166"/>
      <c r="F119" s="167"/>
      <c r="G119" s="162"/>
      <c r="H119" s="159"/>
      <c r="I119" s="160"/>
      <c r="J119" s="162"/>
      <c r="K119" s="159"/>
      <c r="L119" s="160"/>
      <c r="M119" s="162"/>
      <c r="N119" s="159"/>
      <c r="O119" s="164"/>
      <c r="P119" s="130"/>
      <c r="Q119" s="159"/>
      <c r="R119" s="160"/>
      <c r="S119" s="138"/>
      <c r="T119" s="161"/>
      <c r="V119" s="7">
        <v>2</v>
      </c>
      <c r="W119" s="11" t="str">
        <f>C121</f>
        <v>------</v>
      </c>
      <c r="X119" s="17" t="s">
        <v>10</v>
      </c>
      <c r="Y119" s="14" t="str">
        <f>C123</f>
        <v>------</v>
      </c>
      <c r="Z119" s="47"/>
      <c r="AA119" s="44"/>
      <c r="AB119" s="44"/>
      <c r="AC119" s="44"/>
      <c r="AD119" s="51"/>
      <c r="AE119" s="25">
        <f t="shared" si="22"/>
        <v>0</v>
      </c>
      <c r="AF119" s="26" t="s">
        <v>7</v>
      </c>
      <c r="AG119" s="27">
        <f t="shared" si="23"/>
        <v>0</v>
      </c>
      <c r="AJ119">
        <f>A120</f>
        <v>0</v>
      </c>
      <c r="AK119">
        <f>A122</f>
        <v>0</v>
      </c>
    </row>
    <row r="120" spans="1:37" ht="12.75">
      <c r="A120" s="205"/>
      <c r="B120" s="157">
        <v>2</v>
      </c>
      <c r="C120" s="43" t="str">
        <f>IF(A120&gt;0,IF(VLOOKUP(A120,seznam!$A$2:$C$129,3)&gt;0,VLOOKUP(A120,seznam!$A$2:$C$129,3),"------"),"------")</f>
        <v>------</v>
      </c>
      <c r="D120" s="139">
        <f>I118</f>
        <v>0</v>
      </c>
      <c r="E120" s="139" t="str">
        <f>H118</f>
        <v>:</v>
      </c>
      <c r="F120" s="141">
        <f>G118</f>
        <v>0</v>
      </c>
      <c r="G120" s="131"/>
      <c r="H120" s="148"/>
      <c r="I120" s="132"/>
      <c r="J120" s="155">
        <f>AE119</f>
        <v>0</v>
      </c>
      <c r="K120" s="139" t="str">
        <f>AF119</f>
        <v>:</v>
      </c>
      <c r="L120" s="141">
        <f>AG119</f>
        <v>0</v>
      </c>
      <c r="M120" s="155">
        <f>AE122</f>
        <v>0</v>
      </c>
      <c r="N120" s="139" t="str">
        <f>AF122</f>
        <v>:</v>
      </c>
      <c r="O120" s="163">
        <f>AG122</f>
        <v>0</v>
      </c>
      <c r="P120" s="165">
        <f>D120+J120+M120</f>
        <v>0</v>
      </c>
      <c r="Q120" s="139" t="s">
        <v>7</v>
      </c>
      <c r="R120" s="141">
        <f>F120+L120+O120</f>
        <v>0</v>
      </c>
      <c r="S120" s="143">
        <f>IF(D120&gt;F120,2,IF(AND(D120&lt;F120,E120=":"),1,0))+IF(J120&gt;L120,2,IF(AND(J120&lt;L120,K120=":"),1,0))+IF(M120&gt;O120,2,IF(AND(M120&lt;O120,N120=":"),1,0))</f>
        <v>0</v>
      </c>
      <c r="T120" s="145"/>
      <c r="V120" s="7">
        <v>3</v>
      </c>
      <c r="W120" s="11" t="str">
        <f>C125</f>
        <v>------</v>
      </c>
      <c r="X120" s="18" t="s">
        <v>10</v>
      </c>
      <c r="Y120" s="14" t="str">
        <f>C123</f>
        <v>------</v>
      </c>
      <c r="Z120" s="47"/>
      <c r="AA120" s="44"/>
      <c r="AB120" s="44"/>
      <c r="AC120" s="44"/>
      <c r="AD120" s="51"/>
      <c r="AE120" s="25">
        <f t="shared" si="22"/>
        <v>0</v>
      </c>
      <c r="AF120" s="26" t="s">
        <v>7</v>
      </c>
      <c r="AG120" s="27">
        <f t="shared" si="23"/>
        <v>0</v>
      </c>
      <c r="AJ120">
        <f>A124</f>
        <v>0</v>
      </c>
      <c r="AK120">
        <f>A122</f>
        <v>0</v>
      </c>
    </row>
    <row r="121" spans="1:37" ht="12.75">
      <c r="A121" s="205"/>
      <c r="B121" s="168"/>
      <c r="C121" s="40" t="str">
        <f>IF(A120&gt;0,IF(VLOOKUP(A120,seznam!$A$2:$C$129,2)&gt;0,VLOOKUP(A120,seznam!$A$2:$C$129,2),"------"),"------")</f>
        <v>------</v>
      </c>
      <c r="D121" s="159"/>
      <c r="E121" s="159"/>
      <c r="F121" s="160"/>
      <c r="G121" s="133"/>
      <c r="H121" s="166"/>
      <c r="I121" s="167"/>
      <c r="J121" s="162"/>
      <c r="K121" s="159"/>
      <c r="L121" s="160"/>
      <c r="M121" s="162"/>
      <c r="N121" s="159"/>
      <c r="O121" s="164"/>
      <c r="P121" s="171"/>
      <c r="Q121" s="169"/>
      <c r="R121" s="170"/>
      <c r="S121" s="138"/>
      <c r="T121" s="161"/>
      <c r="V121" s="7">
        <v>4</v>
      </c>
      <c r="W121" s="11" t="str">
        <f>C119</f>
        <v>------</v>
      </c>
      <c r="X121" s="17" t="s">
        <v>10</v>
      </c>
      <c r="Y121" s="14" t="str">
        <f>C121</f>
        <v>------</v>
      </c>
      <c r="Z121" s="47"/>
      <c r="AA121" s="44"/>
      <c r="AB121" s="44"/>
      <c r="AC121" s="44"/>
      <c r="AD121" s="51"/>
      <c r="AE121" s="25">
        <f t="shared" si="22"/>
        <v>0</v>
      </c>
      <c r="AF121" s="26" t="s">
        <v>7</v>
      </c>
      <c r="AG121" s="27">
        <f t="shared" si="23"/>
        <v>0</v>
      </c>
      <c r="AJ121">
        <f>A118</f>
        <v>0</v>
      </c>
      <c r="AK121">
        <f>A120</f>
        <v>0</v>
      </c>
    </row>
    <row r="122" spans="1:37" ht="12.75">
      <c r="A122" s="205"/>
      <c r="B122" s="157">
        <v>3</v>
      </c>
      <c r="C122" s="43" t="str">
        <f>IF(A122&gt;0,IF(VLOOKUP(A122,seznam!$A$2:$C$129,3)&gt;0,VLOOKUP(A122,seznam!$A$2:$C$129,3),"------"),"------")</f>
        <v>------</v>
      </c>
      <c r="D122" s="139">
        <f>L118</f>
        <v>0</v>
      </c>
      <c r="E122" s="139" t="str">
        <f>K118</f>
        <v>:</v>
      </c>
      <c r="F122" s="141">
        <f>J118</f>
        <v>0</v>
      </c>
      <c r="G122" s="155">
        <f>L120</f>
        <v>0</v>
      </c>
      <c r="H122" s="139" t="str">
        <f>K120</f>
        <v>:</v>
      </c>
      <c r="I122" s="141">
        <f>J120</f>
        <v>0</v>
      </c>
      <c r="J122" s="131"/>
      <c r="K122" s="148"/>
      <c r="L122" s="132"/>
      <c r="M122" s="155">
        <f>AG120</f>
        <v>0</v>
      </c>
      <c r="N122" s="139" t="str">
        <f>AF120</f>
        <v>:</v>
      </c>
      <c r="O122" s="163">
        <f>AE120</f>
        <v>0</v>
      </c>
      <c r="P122" s="165">
        <f>D122+G122+M122</f>
        <v>0</v>
      </c>
      <c r="Q122" s="139" t="s">
        <v>7</v>
      </c>
      <c r="R122" s="141">
        <f>F122+I122+O122</f>
        <v>0</v>
      </c>
      <c r="S122" s="143">
        <f>IF(D122&gt;F122,2,IF(AND(D122&lt;F122,E122=":"),1,0))+IF(G122&gt;I122,2,IF(AND(G122&lt;I122,H122=":"),1,0))+IF(M122&gt;O122,2,IF(AND(M122&lt;O122,N122=":"),1,0))</f>
        <v>0</v>
      </c>
      <c r="T122" s="145"/>
      <c r="V122" s="7">
        <v>5</v>
      </c>
      <c r="W122" s="11" t="str">
        <f>C121</f>
        <v>------</v>
      </c>
      <c r="X122" s="17" t="s">
        <v>10</v>
      </c>
      <c r="Y122" s="14" t="str">
        <f>C125</f>
        <v>------</v>
      </c>
      <c r="Z122" s="47"/>
      <c r="AA122" s="44"/>
      <c r="AB122" s="44"/>
      <c r="AC122" s="44"/>
      <c r="AD122" s="51"/>
      <c r="AE122" s="25">
        <f t="shared" si="22"/>
        <v>0</v>
      </c>
      <c r="AF122" s="26" t="s">
        <v>7</v>
      </c>
      <c r="AG122" s="27">
        <f t="shared" si="23"/>
        <v>0</v>
      </c>
      <c r="AJ122">
        <f>A120</f>
        <v>0</v>
      </c>
      <c r="AK122">
        <f>A124</f>
        <v>0</v>
      </c>
    </row>
    <row r="123" spans="1:37" ht="13.5" thickBot="1">
      <c r="A123" s="205"/>
      <c r="B123" s="168"/>
      <c r="C123" s="40" t="str">
        <f>IF(A122&gt;0,IF(VLOOKUP(A122,seznam!$A$2:$C$129,2)&gt;0,VLOOKUP(A122,seznam!$A$2:$C$129,2),"------"),"------")</f>
        <v>------</v>
      </c>
      <c r="D123" s="159"/>
      <c r="E123" s="159"/>
      <c r="F123" s="160"/>
      <c r="G123" s="162"/>
      <c r="H123" s="159"/>
      <c r="I123" s="160"/>
      <c r="J123" s="133"/>
      <c r="K123" s="166"/>
      <c r="L123" s="167"/>
      <c r="M123" s="162"/>
      <c r="N123" s="159"/>
      <c r="O123" s="164"/>
      <c r="P123" s="130"/>
      <c r="Q123" s="159"/>
      <c r="R123" s="160"/>
      <c r="S123" s="138"/>
      <c r="T123" s="161"/>
      <c r="V123" s="8">
        <v>6</v>
      </c>
      <c r="W123" s="12" t="str">
        <f>C123</f>
        <v>------</v>
      </c>
      <c r="X123" s="19" t="s">
        <v>10</v>
      </c>
      <c r="Y123" s="15" t="str">
        <f>C119</f>
        <v>------</v>
      </c>
      <c r="Z123" s="48"/>
      <c r="AA123" s="49"/>
      <c r="AB123" s="49"/>
      <c r="AC123" s="49"/>
      <c r="AD123" s="52"/>
      <c r="AE123" s="28">
        <f t="shared" si="22"/>
        <v>0</v>
      </c>
      <c r="AF123" s="29" t="s">
        <v>7</v>
      </c>
      <c r="AG123" s="30">
        <f t="shared" si="23"/>
        <v>0</v>
      </c>
      <c r="AJ123">
        <f>A122</f>
        <v>0</v>
      </c>
      <c r="AK123">
        <f>A118</f>
        <v>0</v>
      </c>
    </row>
    <row r="124" spans="1:20" ht="12.75">
      <c r="A124" s="205"/>
      <c r="B124" s="157">
        <v>4</v>
      </c>
      <c r="C124" s="43" t="str">
        <f>IF(A124&gt;0,IF(VLOOKUP(A124,seznam!$A$2:$C$129,3)&gt;0,VLOOKUP(A124,seznam!$A$2:$C$129,3),"------"),"------")</f>
        <v>------</v>
      </c>
      <c r="D124" s="139">
        <f>O118</f>
        <v>0</v>
      </c>
      <c r="E124" s="139" t="str">
        <f>N118</f>
        <v>:</v>
      </c>
      <c r="F124" s="141">
        <f>M118</f>
        <v>0</v>
      </c>
      <c r="G124" s="155">
        <f>O120</f>
        <v>0</v>
      </c>
      <c r="H124" s="139" t="str">
        <f>N120</f>
        <v>:</v>
      </c>
      <c r="I124" s="141">
        <f>M120</f>
        <v>0</v>
      </c>
      <c r="J124" s="155">
        <f>O122</f>
        <v>0</v>
      </c>
      <c r="K124" s="139" t="str">
        <f>N122</f>
        <v>:</v>
      </c>
      <c r="L124" s="141">
        <f>M122</f>
        <v>0</v>
      </c>
      <c r="M124" s="147"/>
      <c r="N124" s="148"/>
      <c r="O124" s="149"/>
      <c r="P124" s="153">
        <f>D124+G124+J124</f>
        <v>0</v>
      </c>
      <c r="Q124" s="139" t="s">
        <v>7</v>
      </c>
      <c r="R124" s="141">
        <f>F124+I124+L124</f>
        <v>0</v>
      </c>
      <c r="S124" s="143">
        <f>IF(D124&gt;F124,2,IF(AND(D124&lt;F124,E124=":"),1,0))+IF(G124&gt;I124,2,IF(AND(G124&lt;I124,H124=":"),1,0))+IF(J124&gt;L124,2,IF(AND(J124&lt;L124,K124=":"),1,0))</f>
        <v>0</v>
      </c>
      <c r="T124" s="145"/>
    </row>
    <row r="125" spans="1:20" ht="13.5" thickBot="1">
      <c r="A125" s="206"/>
      <c r="B125" s="158"/>
      <c r="C125" s="41" t="str">
        <f>IF(A124&gt;0,IF(VLOOKUP(A124,seznam!$A$2:$C$129,2)&gt;0,VLOOKUP(A124,seznam!$A$2:$C$129,2),"------"),"------")</f>
        <v>------</v>
      </c>
      <c r="D125" s="140"/>
      <c r="E125" s="140"/>
      <c r="F125" s="142"/>
      <c r="G125" s="156"/>
      <c r="H125" s="140"/>
      <c r="I125" s="142"/>
      <c r="J125" s="156"/>
      <c r="K125" s="140"/>
      <c r="L125" s="142"/>
      <c r="M125" s="150"/>
      <c r="N125" s="151"/>
      <c r="O125" s="152"/>
      <c r="P125" s="154"/>
      <c r="Q125" s="140"/>
      <c r="R125" s="142"/>
      <c r="S125" s="144"/>
      <c r="T125" s="146"/>
    </row>
    <row r="127" spans="2:33" ht="39.75" customHeight="1">
      <c r="B127" s="192" t="str">
        <f>B1</f>
        <v>BTM B - dorost</v>
      </c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</row>
    <row r="128" ht="13.5" thickBot="1"/>
    <row r="129" spans="1:20" ht="13.5" thickBot="1">
      <c r="A129" s="99" t="s">
        <v>2</v>
      </c>
      <c r="B129" s="189" t="s">
        <v>56</v>
      </c>
      <c r="C129" s="190"/>
      <c r="D129" s="181">
        <v>1</v>
      </c>
      <c r="E129" s="179"/>
      <c r="F129" s="191"/>
      <c r="G129" s="178">
        <v>2</v>
      </c>
      <c r="H129" s="179"/>
      <c r="I129" s="191"/>
      <c r="J129" s="178">
        <v>3</v>
      </c>
      <c r="K129" s="179"/>
      <c r="L129" s="191"/>
      <c r="M129" s="178">
        <v>4</v>
      </c>
      <c r="N129" s="179"/>
      <c r="O129" s="180"/>
      <c r="P129" s="181" t="s">
        <v>4</v>
      </c>
      <c r="Q129" s="182"/>
      <c r="R129" s="183"/>
      <c r="S129" s="5" t="s">
        <v>5</v>
      </c>
      <c r="T129" s="4" t="s">
        <v>6</v>
      </c>
    </row>
    <row r="130" spans="1:37" ht="12.75">
      <c r="A130" s="204"/>
      <c r="B130" s="184">
        <v>1</v>
      </c>
      <c r="C130" s="42" t="str">
        <f>IF(A130&gt;0,IF(VLOOKUP(A130,seznam!$A$2:$C$129,3)&gt;0,VLOOKUP(A130,seznam!$A$2:$C$129,3),"------"),"------")</f>
        <v>------</v>
      </c>
      <c r="D130" s="185"/>
      <c r="E130" s="186"/>
      <c r="F130" s="187"/>
      <c r="G130" s="175">
        <f>AE133</f>
        <v>0</v>
      </c>
      <c r="H130" s="172" t="str">
        <f>AF133</f>
        <v>:</v>
      </c>
      <c r="I130" s="188">
        <f>AG133</f>
        <v>0</v>
      </c>
      <c r="J130" s="175">
        <f>AG135</f>
        <v>0</v>
      </c>
      <c r="K130" s="172" t="str">
        <f>AF135</f>
        <v>:</v>
      </c>
      <c r="L130" s="188">
        <f>AE135</f>
        <v>0</v>
      </c>
      <c r="M130" s="175">
        <f>AE130</f>
        <v>0</v>
      </c>
      <c r="N130" s="172" t="str">
        <f>AF130</f>
        <v>:</v>
      </c>
      <c r="O130" s="176">
        <f>AG130</f>
        <v>0</v>
      </c>
      <c r="P130" s="177">
        <f>G130+J130+M130</f>
        <v>0</v>
      </c>
      <c r="Q130" s="172" t="s">
        <v>7</v>
      </c>
      <c r="R130" s="173">
        <f>I130+L130+O130</f>
        <v>0</v>
      </c>
      <c r="S130" s="137">
        <f>IF(G130&gt;I130,2,IF(AND(G130&lt;I130,H130=":"),1,0))+IF(J130&gt;L130,2,IF(AND(J130&lt;L130,K130=":"),1,0))+IF(M130&gt;O130,2,IF(AND(M130&lt;O130,N130=":"),1,0))</f>
        <v>0</v>
      </c>
      <c r="T130" s="174"/>
      <c r="V130" s="6">
        <v>1</v>
      </c>
      <c r="W130" s="10" t="str">
        <f>C131</f>
        <v>------</v>
      </c>
      <c r="X130" s="16" t="s">
        <v>10</v>
      </c>
      <c r="Y130" s="13" t="str">
        <f>C137</f>
        <v>------</v>
      </c>
      <c r="Z130" s="45"/>
      <c r="AA130" s="46"/>
      <c r="AB130" s="46"/>
      <c r="AC130" s="46"/>
      <c r="AD130" s="50"/>
      <c r="AE130" s="22">
        <f aca="true" t="shared" si="24" ref="AE130:AE135">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</f>
        <v>0</v>
      </c>
      <c r="AF130" s="23" t="s">
        <v>7</v>
      </c>
      <c r="AG130" s="24">
        <f aca="true" t="shared" si="25" ref="AG130:AG135">IF(AND(LEN(Z130)&gt;0,MID(Z130,1,1)="-"),"1","0")+IF(AND(LEN(AA130)&gt;0,MID(AA130,1,1)="-"),"1","0")+IF(AND(LEN(AB130)&gt;0,MID(AB130,1,1)="-"),"1","0")+IF(AND(LEN(AC130)&gt;0,MID(AC130,1,1)="-"),"1","0")+IF(AND(LEN(AD130)&gt;0,MID(AD130,1,1)="-"),"1","0")</f>
        <v>0</v>
      </c>
      <c r="AJ130">
        <f>A130</f>
        <v>0</v>
      </c>
      <c r="AK130">
        <f>A136</f>
        <v>0</v>
      </c>
    </row>
    <row r="131" spans="1:37" ht="12.75">
      <c r="A131" s="205"/>
      <c r="B131" s="168"/>
      <c r="C131" s="98" t="str">
        <f>IF(A130&gt;0,IF(VLOOKUP(A130,seznam!$A$2:$C$129,2)&gt;0,VLOOKUP(A130,seznam!$A$2:$C$129,2),"------"),"------")</f>
        <v>------</v>
      </c>
      <c r="D131" s="166"/>
      <c r="E131" s="166"/>
      <c r="F131" s="167"/>
      <c r="G131" s="162"/>
      <c r="H131" s="159"/>
      <c r="I131" s="160"/>
      <c r="J131" s="162"/>
      <c r="K131" s="159"/>
      <c r="L131" s="160"/>
      <c r="M131" s="162"/>
      <c r="N131" s="159"/>
      <c r="O131" s="164"/>
      <c r="P131" s="130"/>
      <c r="Q131" s="159"/>
      <c r="R131" s="160"/>
      <c r="S131" s="138"/>
      <c r="T131" s="161"/>
      <c r="V131" s="7">
        <v>2</v>
      </c>
      <c r="W131" s="11" t="str">
        <f>C133</f>
        <v>------</v>
      </c>
      <c r="X131" s="17" t="s">
        <v>10</v>
      </c>
      <c r="Y131" s="14" t="str">
        <f>C135</f>
        <v>------</v>
      </c>
      <c r="Z131" s="47"/>
      <c r="AA131" s="44"/>
      <c r="AB131" s="44"/>
      <c r="AC131" s="44"/>
      <c r="AD131" s="51"/>
      <c r="AE131" s="25">
        <f t="shared" si="24"/>
        <v>0</v>
      </c>
      <c r="AF131" s="26" t="s">
        <v>7</v>
      </c>
      <c r="AG131" s="27">
        <f t="shared" si="25"/>
        <v>0</v>
      </c>
      <c r="AJ131">
        <f>A132</f>
        <v>0</v>
      </c>
      <c r="AK131">
        <f>A134</f>
        <v>0</v>
      </c>
    </row>
    <row r="132" spans="1:37" ht="12.75">
      <c r="A132" s="205"/>
      <c r="B132" s="157">
        <v>2</v>
      </c>
      <c r="C132" s="43" t="str">
        <f>IF(A132&gt;0,IF(VLOOKUP(A132,seznam!$A$2:$C$129,3)&gt;0,VLOOKUP(A132,seznam!$A$2:$C$129,3),"------"),"------")</f>
        <v>------</v>
      </c>
      <c r="D132" s="139">
        <f>I130</f>
        <v>0</v>
      </c>
      <c r="E132" s="139" t="str">
        <f>H130</f>
        <v>:</v>
      </c>
      <c r="F132" s="141">
        <f>G130</f>
        <v>0</v>
      </c>
      <c r="G132" s="131"/>
      <c r="H132" s="148"/>
      <c r="I132" s="132"/>
      <c r="J132" s="155">
        <f>AE131</f>
        <v>0</v>
      </c>
      <c r="K132" s="139" t="str">
        <f>AF131</f>
        <v>:</v>
      </c>
      <c r="L132" s="141">
        <f>AG131</f>
        <v>0</v>
      </c>
      <c r="M132" s="155">
        <f>AE134</f>
        <v>0</v>
      </c>
      <c r="N132" s="139" t="str">
        <f>AF134</f>
        <v>:</v>
      </c>
      <c r="O132" s="163">
        <f>AG134</f>
        <v>0</v>
      </c>
      <c r="P132" s="165">
        <f>D132+J132+M132</f>
        <v>0</v>
      </c>
      <c r="Q132" s="139" t="s">
        <v>7</v>
      </c>
      <c r="R132" s="141">
        <f>F132+L132+O132</f>
        <v>0</v>
      </c>
      <c r="S132" s="143">
        <f>IF(D132&gt;F132,2,IF(AND(D132&lt;F132,E132=":"),1,0))+IF(J132&gt;L132,2,IF(AND(J132&lt;L132,K132=":"),1,0))+IF(M132&gt;O132,2,IF(AND(M132&lt;O132,N132=":"),1,0))</f>
        <v>0</v>
      </c>
      <c r="T132" s="145"/>
      <c r="V132" s="7">
        <v>3</v>
      </c>
      <c r="W132" s="11" t="str">
        <f>C137</f>
        <v>------</v>
      </c>
      <c r="X132" s="18" t="s">
        <v>10</v>
      </c>
      <c r="Y132" s="14" t="str">
        <f>C135</f>
        <v>------</v>
      </c>
      <c r="Z132" s="47"/>
      <c r="AA132" s="44"/>
      <c r="AB132" s="44"/>
      <c r="AC132" s="44"/>
      <c r="AD132" s="51"/>
      <c r="AE132" s="25">
        <f t="shared" si="24"/>
        <v>0</v>
      </c>
      <c r="AF132" s="26" t="s">
        <v>7</v>
      </c>
      <c r="AG132" s="27">
        <f t="shared" si="25"/>
        <v>0</v>
      </c>
      <c r="AJ132">
        <f>A136</f>
        <v>0</v>
      </c>
      <c r="AK132">
        <f>A134</f>
        <v>0</v>
      </c>
    </row>
    <row r="133" spans="1:37" ht="12.75">
      <c r="A133" s="205"/>
      <c r="B133" s="168"/>
      <c r="C133" s="40" t="str">
        <f>IF(A132&gt;0,IF(VLOOKUP(A132,seznam!$A$2:$C$129,2)&gt;0,VLOOKUP(A132,seznam!$A$2:$C$129,2),"------"),"------")</f>
        <v>------</v>
      </c>
      <c r="D133" s="159"/>
      <c r="E133" s="159"/>
      <c r="F133" s="160"/>
      <c r="G133" s="133"/>
      <c r="H133" s="166"/>
      <c r="I133" s="167"/>
      <c r="J133" s="162"/>
      <c r="K133" s="159"/>
      <c r="L133" s="160"/>
      <c r="M133" s="162"/>
      <c r="N133" s="159"/>
      <c r="O133" s="164"/>
      <c r="P133" s="171"/>
      <c r="Q133" s="169"/>
      <c r="R133" s="170"/>
      <c r="S133" s="138"/>
      <c r="T133" s="161"/>
      <c r="V133" s="7">
        <v>4</v>
      </c>
      <c r="W133" s="11" t="str">
        <f>C131</f>
        <v>------</v>
      </c>
      <c r="X133" s="17" t="s">
        <v>10</v>
      </c>
      <c r="Y133" s="14" t="str">
        <f>C133</f>
        <v>------</v>
      </c>
      <c r="Z133" s="47"/>
      <c r="AA133" s="44"/>
      <c r="AB133" s="44"/>
      <c r="AC133" s="44"/>
      <c r="AD133" s="51"/>
      <c r="AE133" s="25">
        <f t="shared" si="24"/>
        <v>0</v>
      </c>
      <c r="AF133" s="26" t="s">
        <v>7</v>
      </c>
      <c r="AG133" s="27">
        <f t="shared" si="25"/>
        <v>0</v>
      </c>
      <c r="AJ133">
        <f>A130</f>
        <v>0</v>
      </c>
      <c r="AK133">
        <f>A132</f>
        <v>0</v>
      </c>
    </row>
    <row r="134" spans="1:37" ht="12.75">
      <c r="A134" s="205"/>
      <c r="B134" s="157">
        <v>3</v>
      </c>
      <c r="C134" s="43" t="str">
        <f>IF(A134&gt;0,IF(VLOOKUP(A134,seznam!$A$2:$C$129,3)&gt;0,VLOOKUP(A134,seznam!$A$2:$C$129,3),"------"),"------")</f>
        <v>------</v>
      </c>
      <c r="D134" s="139">
        <f>L130</f>
        <v>0</v>
      </c>
      <c r="E134" s="139" t="str">
        <f>K130</f>
        <v>:</v>
      </c>
      <c r="F134" s="141">
        <f>J130</f>
        <v>0</v>
      </c>
      <c r="G134" s="155">
        <f>L132</f>
        <v>0</v>
      </c>
      <c r="H134" s="139" t="str">
        <f>K132</f>
        <v>:</v>
      </c>
      <c r="I134" s="141">
        <f>J132</f>
        <v>0</v>
      </c>
      <c r="J134" s="131"/>
      <c r="K134" s="148"/>
      <c r="L134" s="132"/>
      <c r="M134" s="155">
        <f>AG132</f>
        <v>0</v>
      </c>
      <c r="N134" s="139" t="str">
        <f>AF132</f>
        <v>:</v>
      </c>
      <c r="O134" s="163">
        <f>AE132</f>
        <v>0</v>
      </c>
      <c r="P134" s="165">
        <f>D134+G134+M134</f>
        <v>0</v>
      </c>
      <c r="Q134" s="139" t="s">
        <v>7</v>
      </c>
      <c r="R134" s="141">
        <f>F134+I134+O134</f>
        <v>0</v>
      </c>
      <c r="S134" s="143">
        <f>IF(D134&gt;F134,2,IF(AND(D134&lt;F134,E134=":"),1,0))+IF(G134&gt;I134,2,IF(AND(G134&lt;I134,H134=":"),1,0))+IF(M134&gt;O134,2,IF(AND(M134&lt;O134,N134=":"),1,0))</f>
        <v>0</v>
      </c>
      <c r="T134" s="145"/>
      <c r="V134" s="7">
        <v>5</v>
      </c>
      <c r="W134" s="11" t="str">
        <f>C133</f>
        <v>------</v>
      </c>
      <c r="X134" s="17" t="s">
        <v>10</v>
      </c>
      <c r="Y134" s="14" t="str">
        <f>C137</f>
        <v>------</v>
      </c>
      <c r="Z134" s="47"/>
      <c r="AA134" s="44"/>
      <c r="AB134" s="44"/>
      <c r="AC134" s="44"/>
      <c r="AD134" s="51"/>
      <c r="AE134" s="25">
        <f t="shared" si="24"/>
        <v>0</v>
      </c>
      <c r="AF134" s="26" t="s">
        <v>7</v>
      </c>
      <c r="AG134" s="27">
        <f t="shared" si="25"/>
        <v>0</v>
      </c>
      <c r="AJ134">
        <f>A132</f>
        <v>0</v>
      </c>
      <c r="AK134">
        <f>A136</f>
        <v>0</v>
      </c>
    </row>
    <row r="135" spans="1:37" ht="13.5" thickBot="1">
      <c r="A135" s="205"/>
      <c r="B135" s="168"/>
      <c r="C135" s="40" t="str">
        <f>IF(A134&gt;0,IF(VLOOKUP(A134,seznam!$A$2:$C$129,2)&gt;0,VLOOKUP(A134,seznam!$A$2:$C$129,2),"------"),"------")</f>
        <v>------</v>
      </c>
      <c r="D135" s="159"/>
      <c r="E135" s="159"/>
      <c r="F135" s="160"/>
      <c r="G135" s="162"/>
      <c r="H135" s="159"/>
      <c r="I135" s="160"/>
      <c r="J135" s="133"/>
      <c r="K135" s="166"/>
      <c r="L135" s="167"/>
      <c r="M135" s="162"/>
      <c r="N135" s="159"/>
      <c r="O135" s="164"/>
      <c r="P135" s="130"/>
      <c r="Q135" s="159"/>
      <c r="R135" s="160"/>
      <c r="S135" s="138"/>
      <c r="T135" s="161"/>
      <c r="V135" s="8">
        <v>6</v>
      </c>
      <c r="W135" s="12" t="str">
        <f>C135</f>
        <v>------</v>
      </c>
      <c r="X135" s="19" t="s">
        <v>10</v>
      </c>
      <c r="Y135" s="15" t="str">
        <f>C131</f>
        <v>------</v>
      </c>
      <c r="Z135" s="48"/>
      <c r="AA135" s="49"/>
      <c r="AB135" s="49"/>
      <c r="AC135" s="49"/>
      <c r="AD135" s="52"/>
      <c r="AE135" s="28">
        <f t="shared" si="24"/>
        <v>0</v>
      </c>
      <c r="AF135" s="29" t="s">
        <v>7</v>
      </c>
      <c r="AG135" s="30">
        <f t="shared" si="25"/>
        <v>0</v>
      </c>
      <c r="AJ135">
        <f>A134</f>
        <v>0</v>
      </c>
      <c r="AK135">
        <f>A130</f>
        <v>0</v>
      </c>
    </row>
    <row r="136" spans="1:20" ht="12.75">
      <c r="A136" s="205"/>
      <c r="B136" s="157">
        <v>4</v>
      </c>
      <c r="C136" s="43" t="str">
        <f>IF(A136&gt;0,IF(VLOOKUP(A136,seznam!$A$2:$C$129,3)&gt;0,VLOOKUP(A136,seznam!$A$2:$C$129,3),"------"),"------")</f>
        <v>------</v>
      </c>
      <c r="D136" s="139">
        <f>O130</f>
        <v>0</v>
      </c>
      <c r="E136" s="139" t="str">
        <f>N130</f>
        <v>:</v>
      </c>
      <c r="F136" s="141">
        <f>M130</f>
        <v>0</v>
      </c>
      <c r="G136" s="155">
        <f>O132</f>
        <v>0</v>
      </c>
      <c r="H136" s="139" t="str">
        <f>N132</f>
        <v>:</v>
      </c>
      <c r="I136" s="141">
        <f>M132</f>
        <v>0</v>
      </c>
      <c r="J136" s="155">
        <f>O134</f>
        <v>0</v>
      </c>
      <c r="K136" s="139" t="str">
        <f>N134</f>
        <v>:</v>
      </c>
      <c r="L136" s="141">
        <f>M134</f>
        <v>0</v>
      </c>
      <c r="M136" s="147"/>
      <c r="N136" s="148"/>
      <c r="O136" s="149"/>
      <c r="P136" s="153">
        <f>D136+G136+J136</f>
        <v>0</v>
      </c>
      <c r="Q136" s="139" t="s">
        <v>7</v>
      </c>
      <c r="R136" s="141">
        <f>F136+I136+L136</f>
        <v>0</v>
      </c>
      <c r="S136" s="143">
        <f>IF(D136&gt;F136,2,IF(AND(D136&lt;F136,E136=":"),1,0))+IF(G136&gt;I136,2,IF(AND(G136&lt;I136,H136=":"),1,0))+IF(J136&gt;L136,2,IF(AND(J136&lt;L136,K136=":"),1,0))</f>
        <v>0</v>
      </c>
      <c r="T136" s="145"/>
    </row>
    <row r="137" spans="1:20" ht="13.5" thickBot="1">
      <c r="A137" s="206"/>
      <c r="B137" s="158"/>
      <c r="C137" s="41" t="str">
        <f>IF(A136&gt;0,IF(VLOOKUP(A136,seznam!$A$2:$C$129,2)&gt;0,VLOOKUP(A136,seznam!$A$2:$C$129,2),"------"),"------")</f>
        <v>------</v>
      </c>
      <c r="D137" s="140"/>
      <c r="E137" s="140"/>
      <c r="F137" s="142"/>
      <c r="G137" s="156"/>
      <c r="H137" s="140"/>
      <c r="I137" s="142"/>
      <c r="J137" s="156"/>
      <c r="K137" s="140"/>
      <c r="L137" s="142"/>
      <c r="M137" s="150"/>
      <c r="N137" s="151"/>
      <c r="O137" s="152"/>
      <c r="P137" s="154"/>
      <c r="Q137" s="140"/>
      <c r="R137" s="142"/>
      <c r="S137" s="144"/>
      <c r="T137" s="146"/>
    </row>
    <row r="138" ht="13.5" thickBot="1"/>
    <row r="139" spans="1:20" ht="13.5" thickBot="1">
      <c r="A139" s="99" t="s">
        <v>2</v>
      </c>
      <c r="B139" s="189" t="s">
        <v>57</v>
      </c>
      <c r="C139" s="190"/>
      <c r="D139" s="181">
        <v>1</v>
      </c>
      <c r="E139" s="179"/>
      <c r="F139" s="191"/>
      <c r="G139" s="178">
        <v>2</v>
      </c>
      <c r="H139" s="179"/>
      <c r="I139" s="191"/>
      <c r="J139" s="178">
        <v>3</v>
      </c>
      <c r="K139" s="179"/>
      <c r="L139" s="191"/>
      <c r="M139" s="178">
        <v>4</v>
      </c>
      <c r="N139" s="179"/>
      <c r="O139" s="180"/>
      <c r="P139" s="181" t="s">
        <v>4</v>
      </c>
      <c r="Q139" s="182"/>
      <c r="R139" s="183"/>
      <c r="S139" s="5" t="s">
        <v>5</v>
      </c>
      <c r="T139" s="4" t="s">
        <v>6</v>
      </c>
    </row>
    <row r="140" spans="1:37" ht="12.75">
      <c r="A140" s="204"/>
      <c r="B140" s="184">
        <v>1</v>
      </c>
      <c r="C140" s="42" t="str">
        <f>IF(A140&gt;0,IF(VLOOKUP(A140,seznam!$A$2:$C$129,3)&gt;0,VLOOKUP(A140,seznam!$A$2:$C$129,3),"------"),"------")</f>
        <v>------</v>
      </c>
      <c r="D140" s="185"/>
      <c r="E140" s="186"/>
      <c r="F140" s="187"/>
      <c r="G140" s="175">
        <f>AE143</f>
        <v>0</v>
      </c>
      <c r="H140" s="172" t="str">
        <f>AF143</f>
        <v>:</v>
      </c>
      <c r="I140" s="188">
        <f>AG143</f>
        <v>0</v>
      </c>
      <c r="J140" s="175">
        <f>AG145</f>
        <v>0</v>
      </c>
      <c r="K140" s="172" t="str">
        <f>AF145</f>
        <v>:</v>
      </c>
      <c r="L140" s="188">
        <f>AE145</f>
        <v>0</v>
      </c>
      <c r="M140" s="175">
        <f>AE140</f>
        <v>0</v>
      </c>
      <c r="N140" s="172" t="str">
        <f>AF140</f>
        <v>:</v>
      </c>
      <c r="O140" s="176">
        <f>AG140</f>
        <v>0</v>
      </c>
      <c r="P140" s="177">
        <f>G140+J140+M140</f>
        <v>0</v>
      </c>
      <c r="Q140" s="172" t="s">
        <v>7</v>
      </c>
      <c r="R140" s="173">
        <f>I140+L140+O140</f>
        <v>0</v>
      </c>
      <c r="S140" s="137">
        <f>IF(G140&gt;I140,2,IF(AND(G140&lt;I140,H140=":"),1,0))+IF(J140&gt;L140,2,IF(AND(J140&lt;L140,K140=":"),1,0))+IF(M140&gt;O140,2,IF(AND(M140&lt;O140,N140=":"),1,0))</f>
        <v>0</v>
      </c>
      <c r="T140" s="174"/>
      <c r="V140" s="6">
        <v>1</v>
      </c>
      <c r="W140" s="10" t="str">
        <f>C141</f>
        <v>------</v>
      </c>
      <c r="X140" s="16" t="s">
        <v>10</v>
      </c>
      <c r="Y140" s="13" t="str">
        <f>C147</f>
        <v>------</v>
      </c>
      <c r="Z140" s="45"/>
      <c r="AA140" s="46"/>
      <c r="AB140" s="46"/>
      <c r="AC140" s="46"/>
      <c r="AD140" s="50"/>
      <c r="AE140" s="22">
        <f aca="true" t="shared" si="26" ref="AE140:AE145">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</f>
        <v>0</v>
      </c>
      <c r="AF140" s="23" t="s">
        <v>7</v>
      </c>
      <c r="AG140" s="24">
        <f aca="true" t="shared" si="27" ref="AG140:AG145">IF(AND(LEN(Z140)&gt;0,MID(Z140,1,1)="-"),"1","0")+IF(AND(LEN(AA140)&gt;0,MID(AA140,1,1)="-"),"1","0")+IF(AND(LEN(AB140)&gt;0,MID(AB140,1,1)="-"),"1","0")+IF(AND(LEN(AC140)&gt;0,MID(AC140,1,1)="-"),"1","0")+IF(AND(LEN(AD140)&gt;0,MID(AD140,1,1)="-"),"1","0")</f>
        <v>0</v>
      </c>
      <c r="AJ140">
        <f>A140</f>
        <v>0</v>
      </c>
      <c r="AK140">
        <f>A146</f>
        <v>0</v>
      </c>
    </row>
    <row r="141" spans="1:37" ht="12.75">
      <c r="A141" s="205"/>
      <c r="B141" s="168"/>
      <c r="C141" s="98" t="str">
        <f>IF(A140&gt;0,IF(VLOOKUP(A140,seznam!$A$2:$C$129,2)&gt;0,VLOOKUP(A140,seznam!$A$2:$C$129,2),"------"),"------")</f>
        <v>------</v>
      </c>
      <c r="D141" s="166"/>
      <c r="E141" s="166"/>
      <c r="F141" s="167"/>
      <c r="G141" s="162"/>
      <c r="H141" s="159"/>
      <c r="I141" s="160"/>
      <c r="J141" s="162"/>
      <c r="K141" s="159"/>
      <c r="L141" s="160"/>
      <c r="M141" s="162"/>
      <c r="N141" s="159"/>
      <c r="O141" s="164"/>
      <c r="P141" s="130"/>
      <c r="Q141" s="159"/>
      <c r="R141" s="160"/>
      <c r="S141" s="138"/>
      <c r="T141" s="161"/>
      <c r="V141" s="7">
        <v>2</v>
      </c>
      <c r="W141" s="11" t="str">
        <f>C143</f>
        <v>------</v>
      </c>
      <c r="X141" s="17" t="s">
        <v>10</v>
      </c>
      <c r="Y141" s="14" t="str">
        <f>C145</f>
        <v>------</v>
      </c>
      <c r="Z141" s="47"/>
      <c r="AA141" s="44"/>
      <c r="AB141" s="44"/>
      <c r="AC141" s="44"/>
      <c r="AD141" s="51"/>
      <c r="AE141" s="25">
        <f t="shared" si="26"/>
        <v>0</v>
      </c>
      <c r="AF141" s="26" t="s">
        <v>7</v>
      </c>
      <c r="AG141" s="27">
        <f t="shared" si="27"/>
        <v>0</v>
      </c>
      <c r="AJ141">
        <f>A142</f>
        <v>0</v>
      </c>
      <c r="AK141">
        <f>A144</f>
        <v>0</v>
      </c>
    </row>
    <row r="142" spans="1:37" ht="12.75">
      <c r="A142" s="205"/>
      <c r="B142" s="157">
        <v>2</v>
      </c>
      <c r="C142" s="43" t="str">
        <f>IF(A142&gt;0,IF(VLOOKUP(A142,seznam!$A$2:$C$129,3)&gt;0,VLOOKUP(A142,seznam!$A$2:$C$129,3),"------"),"------")</f>
        <v>------</v>
      </c>
      <c r="D142" s="139">
        <f>I140</f>
        <v>0</v>
      </c>
      <c r="E142" s="139" t="str">
        <f>H140</f>
        <v>:</v>
      </c>
      <c r="F142" s="141">
        <f>G140</f>
        <v>0</v>
      </c>
      <c r="G142" s="131"/>
      <c r="H142" s="148"/>
      <c r="I142" s="132"/>
      <c r="J142" s="155">
        <f>AE141</f>
        <v>0</v>
      </c>
      <c r="K142" s="139" t="str">
        <f>AF141</f>
        <v>:</v>
      </c>
      <c r="L142" s="141">
        <f>AG141</f>
        <v>0</v>
      </c>
      <c r="M142" s="155">
        <f>AE144</f>
        <v>0</v>
      </c>
      <c r="N142" s="139" t="str">
        <f>AF144</f>
        <v>:</v>
      </c>
      <c r="O142" s="163">
        <f>AG144</f>
        <v>0</v>
      </c>
      <c r="P142" s="165">
        <f>D142+J142+M142</f>
        <v>0</v>
      </c>
      <c r="Q142" s="139" t="s">
        <v>7</v>
      </c>
      <c r="R142" s="141">
        <f>F142+L142+O142</f>
        <v>0</v>
      </c>
      <c r="S142" s="143">
        <f>IF(D142&gt;F142,2,IF(AND(D142&lt;F142,E142=":"),1,0))+IF(J142&gt;L142,2,IF(AND(J142&lt;L142,K142=":"),1,0))+IF(M142&gt;O142,2,IF(AND(M142&lt;O142,N142=":"),1,0))</f>
        <v>0</v>
      </c>
      <c r="T142" s="145"/>
      <c r="V142" s="7">
        <v>3</v>
      </c>
      <c r="W142" s="11" t="str">
        <f>C147</f>
        <v>------</v>
      </c>
      <c r="X142" s="18" t="s">
        <v>10</v>
      </c>
      <c r="Y142" s="14" t="str">
        <f>C145</f>
        <v>------</v>
      </c>
      <c r="Z142" s="47"/>
      <c r="AA142" s="44"/>
      <c r="AB142" s="44"/>
      <c r="AC142" s="44"/>
      <c r="AD142" s="51"/>
      <c r="AE142" s="25">
        <f t="shared" si="26"/>
        <v>0</v>
      </c>
      <c r="AF142" s="26" t="s">
        <v>7</v>
      </c>
      <c r="AG142" s="27">
        <f t="shared" si="27"/>
        <v>0</v>
      </c>
      <c r="AJ142">
        <f>A146</f>
        <v>0</v>
      </c>
      <c r="AK142">
        <f>A144</f>
        <v>0</v>
      </c>
    </row>
    <row r="143" spans="1:37" ht="12.75">
      <c r="A143" s="205"/>
      <c r="B143" s="168"/>
      <c r="C143" s="40" t="str">
        <f>IF(A142&gt;0,IF(VLOOKUP(A142,seznam!$A$2:$C$129,2)&gt;0,VLOOKUP(A142,seznam!$A$2:$C$129,2),"------"),"------")</f>
        <v>------</v>
      </c>
      <c r="D143" s="159"/>
      <c r="E143" s="159"/>
      <c r="F143" s="160"/>
      <c r="G143" s="133"/>
      <c r="H143" s="166"/>
      <c r="I143" s="167"/>
      <c r="J143" s="162"/>
      <c r="K143" s="159"/>
      <c r="L143" s="160"/>
      <c r="M143" s="162"/>
      <c r="N143" s="159"/>
      <c r="O143" s="164"/>
      <c r="P143" s="171"/>
      <c r="Q143" s="169"/>
      <c r="R143" s="170"/>
      <c r="S143" s="138"/>
      <c r="T143" s="161"/>
      <c r="V143" s="7">
        <v>4</v>
      </c>
      <c r="W143" s="11" t="str">
        <f>C141</f>
        <v>------</v>
      </c>
      <c r="X143" s="17" t="s">
        <v>10</v>
      </c>
      <c r="Y143" s="14" t="str">
        <f>C143</f>
        <v>------</v>
      </c>
      <c r="Z143" s="47"/>
      <c r="AA143" s="44"/>
      <c r="AB143" s="44"/>
      <c r="AC143" s="44"/>
      <c r="AD143" s="51"/>
      <c r="AE143" s="25">
        <f t="shared" si="26"/>
        <v>0</v>
      </c>
      <c r="AF143" s="26" t="s">
        <v>7</v>
      </c>
      <c r="AG143" s="27">
        <f t="shared" si="27"/>
        <v>0</v>
      </c>
      <c r="AJ143">
        <f>A140</f>
        <v>0</v>
      </c>
      <c r="AK143">
        <f>A142</f>
        <v>0</v>
      </c>
    </row>
    <row r="144" spans="1:37" ht="12.75">
      <c r="A144" s="205"/>
      <c r="B144" s="157">
        <v>3</v>
      </c>
      <c r="C144" s="43" t="str">
        <f>IF(A144&gt;0,IF(VLOOKUP(A144,seznam!$A$2:$C$129,3)&gt;0,VLOOKUP(A144,seznam!$A$2:$C$129,3),"------"),"------")</f>
        <v>------</v>
      </c>
      <c r="D144" s="139">
        <f>L140</f>
        <v>0</v>
      </c>
      <c r="E144" s="139" t="str">
        <f>K140</f>
        <v>:</v>
      </c>
      <c r="F144" s="141">
        <f>J140</f>
        <v>0</v>
      </c>
      <c r="G144" s="155">
        <f>L142</f>
        <v>0</v>
      </c>
      <c r="H144" s="139" t="str">
        <f>K142</f>
        <v>:</v>
      </c>
      <c r="I144" s="141">
        <f>J142</f>
        <v>0</v>
      </c>
      <c r="J144" s="131"/>
      <c r="K144" s="148"/>
      <c r="L144" s="132"/>
      <c r="M144" s="155">
        <f>AG142</f>
        <v>0</v>
      </c>
      <c r="N144" s="139" t="str">
        <f>AF142</f>
        <v>:</v>
      </c>
      <c r="O144" s="163">
        <f>AE142</f>
        <v>0</v>
      </c>
      <c r="P144" s="165">
        <f>D144+G144+M144</f>
        <v>0</v>
      </c>
      <c r="Q144" s="139" t="s">
        <v>7</v>
      </c>
      <c r="R144" s="141">
        <f>F144+I144+O144</f>
        <v>0</v>
      </c>
      <c r="S144" s="143">
        <f>IF(D144&gt;F144,2,IF(AND(D144&lt;F144,E144=":"),1,0))+IF(G144&gt;I144,2,IF(AND(G144&lt;I144,H144=":"),1,0))+IF(M144&gt;O144,2,IF(AND(M144&lt;O144,N144=":"),1,0))</f>
        <v>0</v>
      </c>
      <c r="T144" s="145"/>
      <c r="V144" s="7">
        <v>5</v>
      </c>
      <c r="W144" s="11" t="str">
        <f>C143</f>
        <v>------</v>
      </c>
      <c r="X144" s="17" t="s">
        <v>10</v>
      </c>
      <c r="Y144" s="14" t="str">
        <f>C147</f>
        <v>------</v>
      </c>
      <c r="Z144" s="47"/>
      <c r="AA144" s="44"/>
      <c r="AB144" s="44"/>
      <c r="AC144" s="44"/>
      <c r="AD144" s="51"/>
      <c r="AE144" s="25">
        <f t="shared" si="26"/>
        <v>0</v>
      </c>
      <c r="AF144" s="26" t="s">
        <v>7</v>
      </c>
      <c r="AG144" s="27">
        <f t="shared" si="27"/>
        <v>0</v>
      </c>
      <c r="AJ144">
        <f>A142</f>
        <v>0</v>
      </c>
      <c r="AK144">
        <f>A146</f>
        <v>0</v>
      </c>
    </row>
    <row r="145" spans="1:37" ht="13.5" thickBot="1">
      <c r="A145" s="205"/>
      <c r="B145" s="168"/>
      <c r="C145" s="40" t="str">
        <f>IF(A144&gt;0,IF(VLOOKUP(A144,seznam!$A$2:$C$129,2)&gt;0,VLOOKUP(A144,seznam!$A$2:$C$129,2),"------"),"------")</f>
        <v>------</v>
      </c>
      <c r="D145" s="159"/>
      <c r="E145" s="159"/>
      <c r="F145" s="160"/>
      <c r="G145" s="162"/>
      <c r="H145" s="159"/>
      <c r="I145" s="160"/>
      <c r="J145" s="133"/>
      <c r="K145" s="166"/>
      <c r="L145" s="167"/>
      <c r="M145" s="162"/>
      <c r="N145" s="159"/>
      <c r="O145" s="164"/>
      <c r="P145" s="130"/>
      <c r="Q145" s="159"/>
      <c r="R145" s="160"/>
      <c r="S145" s="138"/>
      <c r="T145" s="161"/>
      <c r="V145" s="8">
        <v>6</v>
      </c>
      <c r="W145" s="12" t="str">
        <f>C145</f>
        <v>------</v>
      </c>
      <c r="X145" s="19" t="s">
        <v>10</v>
      </c>
      <c r="Y145" s="15" t="str">
        <f>C141</f>
        <v>------</v>
      </c>
      <c r="Z145" s="48"/>
      <c r="AA145" s="49"/>
      <c r="AB145" s="49"/>
      <c r="AC145" s="49"/>
      <c r="AD145" s="52"/>
      <c r="AE145" s="28">
        <f t="shared" si="26"/>
        <v>0</v>
      </c>
      <c r="AF145" s="29" t="s">
        <v>7</v>
      </c>
      <c r="AG145" s="30">
        <f t="shared" si="27"/>
        <v>0</v>
      </c>
      <c r="AJ145">
        <f>A144</f>
        <v>0</v>
      </c>
      <c r="AK145">
        <f>A140</f>
        <v>0</v>
      </c>
    </row>
    <row r="146" spans="1:20" ht="12.75">
      <c r="A146" s="205"/>
      <c r="B146" s="157">
        <v>4</v>
      </c>
      <c r="C146" s="43" t="str">
        <f>IF(A146&gt;0,IF(VLOOKUP(A146,seznam!$A$2:$C$129,3)&gt;0,VLOOKUP(A146,seznam!$A$2:$C$129,3),"------"),"------")</f>
        <v>------</v>
      </c>
      <c r="D146" s="139">
        <f>O140</f>
        <v>0</v>
      </c>
      <c r="E146" s="139" t="str">
        <f>N140</f>
        <v>:</v>
      </c>
      <c r="F146" s="141">
        <f>M140</f>
        <v>0</v>
      </c>
      <c r="G146" s="155">
        <f>O142</f>
        <v>0</v>
      </c>
      <c r="H146" s="139" t="str">
        <f>N142</f>
        <v>:</v>
      </c>
      <c r="I146" s="141">
        <f>M142</f>
        <v>0</v>
      </c>
      <c r="J146" s="155">
        <f>O144</f>
        <v>0</v>
      </c>
      <c r="K146" s="139" t="str">
        <f>N144</f>
        <v>:</v>
      </c>
      <c r="L146" s="141">
        <f>M144</f>
        <v>0</v>
      </c>
      <c r="M146" s="147"/>
      <c r="N146" s="148"/>
      <c r="O146" s="149"/>
      <c r="P146" s="153">
        <f>D146+G146+J146</f>
        <v>0</v>
      </c>
      <c r="Q146" s="139" t="s">
        <v>7</v>
      </c>
      <c r="R146" s="141">
        <f>F146+I146+L146</f>
        <v>0</v>
      </c>
      <c r="S146" s="143">
        <f>IF(D146&gt;F146,2,IF(AND(D146&lt;F146,E146=":"),1,0))+IF(G146&gt;I146,2,IF(AND(G146&lt;I146,H146=":"),1,0))+IF(J146&gt;L146,2,IF(AND(J146&lt;L146,K146=":"),1,0))</f>
        <v>0</v>
      </c>
      <c r="T146" s="145"/>
    </row>
    <row r="147" spans="1:20" ht="13.5" thickBot="1">
      <c r="A147" s="206"/>
      <c r="B147" s="158"/>
      <c r="C147" s="41" t="str">
        <f>IF(A146&gt;0,IF(VLOOKUP(A146,seznam!$A$2:$C$129,2)&gt;0,VLOOKUP(A146,seznam!$A$2:$C$129,2),"------"),"------")</f>
        <v>------</v>
      </c>
      <c r="D147" s="140"/>
      <c r="E147" s="140"/>
      <c r="F147" s="142"/>
      <c r="G147" s="156"/>
      <c r="H147" s="140"/>
      <c r="I147" s="142"/>
      <c r="J147" s="156"/>
      <c r="K147" s="140"/>
      <c r="L147" s="142"/>
      <c r="M147" s="150"/>
      <c r="N147" s="151"/>
      <c r="O147" s="152"/>
      <c r="P147" s="154"/>
      <c r="Q147" s="140"/>
      <c r="R147" s="142"/>
      <c r="S147" s="144"/>
      <c r="T147" s="146"/>
    </row>
    <row r="148" ht="13.5" thickBot="1"/>
    <row r="149" spans="1:20" ht="13.5" thickBot="1">
      <c r="A149" s="99" t="s">
        <v>2</v>
      </c>
      <c r="B149" s="189" t="s">
        <v>58</v>
      </c>
      <c r="C149" s="190"/>
      <c r="D149" s="181">
        <v>1</v>
      </c>
      <c r="E149" s="179"/>
      <c r="F149" s="191"/>
      <c r="G149" s="178">
        <v>2</v>
      </c>
      <c r="H149" s="179"/>
      <c r="I149" s="191"/>
      <c r="J149" s="178">
        <v>3</v>
      </c>
      <c r="K149" s="179"/>
      <c r="L149" s="191"/>
      <c r="M149" s="178">
        <v>4</v>
      </c>
      <c r="N149" s="179"/>
      <c r="O149" s="180"/>
      <c r="P149" s="181" t="s">
        <v>4</v>
      </c>
      <c r="Q149" s="182"/>
      <c r="R149" s="183"/>
      <c r="S149" s="5" t="s">
        <v>5</v>
      </c>
      <c r="T149" s="4" t="s">
        <v>6</v>
      </c>
    </row>
    <row r="150" spans="1:37" ht="12.75">
      <c r="A150" s="204"/>
      <c r="B150" s="184">
        <v>1</v>
      </c>
      <c r="C150" s="42" t="str">
        <f>IF(A150&gt;0,IF(VLOOKUP(A150,seznam!$A$2:$C$129,3)&gt;0,VLOOKUP(A150,seznam!$A$2:$C$129,3),"------"),"------")</f>
        <v>------</v>
      </c>
      <c r="D150" s="185"/>
      <c r="E150" s="186"/>
      <c r="F150" s="187"/>
      <c r="G150" s="175">
        <f>AE153</f>
        <v>0</v>
      </c>
      <c r="H150" s="172" t="str">
        <f>AF153</f>
        <v>:</v>
      </c>
      <c r="I150" s="188">
        <f>AG153</f>
        <v>0</v>
      </c>
      <c r="J150" s="175">
        <f>AG155</f>
        <v>0</v>
      </c>
      <c r="K150" s="172" t="str">
        <f>AF155</f>
        <v>:</v>
      </c>
      <c r="L150" s="188">
        <f>AE155</f>
        <v>0</v>
      </c>
      <c r="M150" s="175">
        <f>AE150</f>
        <v>0</v>
      </c>
      <c r="N150" s="172" t="str">
        <f>AF150</f>
        <v>:</v>
      </c>
      <c r="O150" s="176">
        <f>AG150</f>
        <v>0</v>
      </c>
      <c r="P150" s="177">
        <f>G150+J150+M150</f>
        <v>0</v>
      </c>
      <c r="Q150" s="172" t="s">
        <v>7</v>
      </c>
      <c r="R150" s="173">
        <f>I150+L150+O150</f>
        <v>0</v>
      </c>
      <c r="S150" s="137">
        <f>IF(G150&gt;I150,2,IF(AND(G150&lt;I150,H150=":"),1,0))+IF(J150&gt;L150,2,IF(AND(J150&lt;L150,K150=":"),1,0))+IF(M150&gt;O150,2,IF(AND(M150&lt;O150,N150=":"),1,0))</f>
        <v>0</v>
      </c>
      <c r="T150" s="174"/>
      <c r="V150" s="6">
        <v>1</v>
      </c>
      <c r="W150" s="10" t="str">
        <f>C151</f>
        <v>------</v>
      </c>
      <c r="X150" s="16" t="s">
        <v>10</v>
      </c>
      <c r="Y150" s="13" t="str">
        <f>C157</f>
        <v>------</v>
      </c>
      <c r="Z150" s="45"/>
      <c r="AA150" s="46"/>
      <c r="AB150" s="46"/>
      <c r="AC150" s="46"/>
      <c r="AD150" s="50"/>
      <c r="AE150" s="22">
        <f aca="true" t="shared" si="28" ref="AE150:AE155">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</f>
        <v>0</v>
      </c>
      <c r="AF150" s="23" t="s">
        <v>7</v>
      </c>
      <c r="AG150" s="24">
        <f aca="true" t="shared" si="29" ref="AG150:AG155">IF(AND(LEN(Z150)&gt;0,MID(Z150,1,1)="-"),"1","0")+IF(AND(LEN(AA150)&gt;0,MID(AA150,1,1)="-"),"1","0")+IF(AND(LEN(AB150)&gt;0,MID(AB150,1,1)="-"),"1","0")+IF(AND(LEN(AC150)&gt;0,MID(AC150,1,1)="-"),"1","0")+IF(AND(LEN(AD150)&gt;0,MID(AD150,1,1)="-"),"1","0")</f>
        <v>0</v>
      </c>
      <c r="AJ150">
        <f>A150</f>
        <v>0</v>
      </c>
      <c r="AK150">
        <f>A156</f>
        <v>0</v>
      </c>
    </row>
    <row r="151" spans="1:37" ht="12.75">
      <c r="A151" s="205"/>
      <c r="B151" s="168"/>
      <c r="C151" s="98" t="str">
        <f>IF(A150&gt;0,IF(VLOOKUP(A150,seznam!$A$2:$C$129,2)&gt;0,VLOOKUP(A150,seznam!$A$2:$C$129,2),"------"),"------")</f>
        <v>------</v>
      </c>
      <c r="D151" s="166"/>
      <c r="E151" s="166"/>
      <c r="F151" s="167"/>
      <c r="G151" s="162"/>
      <c r="H151" s="159"/>
      <c r="I151" s="160"/>
      <c r="J151" s="162"/>
      <c r="K151" s="159"/>
      <c r="L151" s="160"/>
      <c r="M151" s="162"/>
      <c r="N151" s="159"/>
      <c r="O151" s="164"/>
      <c r="P151" s="130"/>
      <c r="Q151" s="159"/>
      <c r="R151" s="160"/>
      <c r="S151" s="138"/>
      <c r="T151" s="161"/>
      <c r="V151" s="7">
        <v>2</v>
      </c>
      <c r="W151" s="11" t="str">
        <f>C153</f>
        <v>------</v>
      </c>
      <c r="X151" s="17" t="s">
        <v>10</v>
      </c>
      <c r="Y151" s="14" t="str">
        <f>C155</f>
        <v>------</v>
      </c>
      <c r="Z151" s="47"/>
      <c r="AA151" s="44"/>
      <c r="AB151" s="44"/>
      <c r="AC151" s="44"/>
      <c r="AD151" s="51"/>
      <c r="AE151" s="25">
        <f t="shared" si="28"/>
        <v>0</v>
      </c>
      <c r="AF151" s="26" t="s">
        <v>7</v>
      </c>
      <c r="AG151" s="27">
        <f t="shared" si="29"/>
        <v>0</v>
      </c>
      <c r="AJ151">
        <f>A152</f>
        <v>0</v>
      </c>
      <c r="AK151">
        <f>A154</f>
        <v>0</v>
      </c>
    </row>
    <row r="152" spans="1:37" ht="12.75">
      <c r="A152" s="205"/>
      <c r="B152" s="157">
        <v>2</v>
      </c>
      <c r="C152" s="43" t="str">
        <f>IF(A152&gt;0,IF(VLOOKUP(A152,seznam!$A$2:$C$129,3)&gt;0,VLOOKUP(A152,seznam!$A$2:$C$129,3),"------"),"------")</f>
        <v>------</v>
      </c>
      <c r="D152" s="139">
        <f>I150</f>
        <v>0</v>
      </c>
      <c r="E152" s="139" t="str">
        <f>H150</f>
        <v>:</v>
      </c>
      <c r="F152" s="141">
        <f>G150</f>
        <v>0</v>
      </c>
      <c r="G152" s="131"/>
      <c r="H152" s="148"/>
      <c r="I152" s="132"/>
      <c r="J152" s="155">
        <f>AE151</f>
        <v>0</v>
      </c>
      <c r="K152" s="139" t="str">
        <f>AF151</f>
        <v>:</v>
      </c>
      <c r="L152" s="141">
        <f>AG151</f>
        <v>0</v>
      </c>
      <c r="M152" s="155">
        <f>AE154</f>
        <v>0</v>
      </c>
      <c r="N152" s="139" t="str">
        <f>AF154</f>
        <v>:</v>
      </c>
      <c r="O152" s="163">
        <f>AG154</f>
        <v>0</v>
      </c>
      <c r="P152" s="165">
        <f>D152+J152+M152</f>
        <v>0</v>
      </c>
      <c r="Q152" s="139" t="s">
        <v>7</v>
      </c>
      <c r="R152" s="141">
        <f>F152+L152+O152</f>
        <v>0</v>
      </c>
      <c r="S152" s="143">
        <f>IF(D152&gt;F152,2,IF(AND(D152&lt;F152,E152=":"),1,0))+IF(J152&gt;L152,2,IF(AND(J152&lt;L152,K152=":"),1,0))+IF(M152&gt;O152,2,IF(AND(M152&lt;O152,N152=":"),1,0))</f>
        <v>0</v>
      </c>
      <c r="T152" s="145"/>
      <c r="V152" s="7">
        <v>3</v>
      </c>
      <c r="W152" s="11" t="str">
        <f>C157</f>
        <v>------</v>
      </c>
      <c r="X152" s="18" t="s">
        <v>10</v>
      </c>
      <c r="Y152" s="14" t="str">
        <f>C155</f>
        <v>------</v>
      </c>
      <c r="Z152" s="47"/>
      <c r="AA152" s="44"/>
      <c r="AB152" s="44"/>
      <c r="AC152" s="44"/>
      <c r="AD152" s="51"/>
      <c r="AE152" s="25">
        <f t="shared" si="28"/>
        <v>0</v>
      </c>
      <c r="AF152" s="26" t="s">
        <v>7</v>
      </c>
      <c r="AG152" s="27">
        <f t="shared" si="29"/>
        <v>0</v>
      </c>
      <c r="AJ152">
        <f>A156</f>
        <v>0</v>
      </c>
      <c r="AK152">
        <f>A154</f>
        <v>0</v>
      </c>
    </row>
    <row r="153" spans="1:37" ht="12.75">
      <c r="A153" s="205"/>
      <c r="B153" s="168"/>
      <c r="C153" s="40" t="str">
        <f>IF(A152&gt;0,IF(VLOOKUP(A152,seznam!$A$2:$C$129,2)&gt;0,VLOOKUP(A152,seznam!$A$2:$C$129,2),"------"),"------")</f>
        <v>------</v>
      </c>
      <c r="D153" s="159"/>
      <c r="E153" s="159"/>
      <c r="F153" s="160"/>
      <c r="G153" s="133"/>
      <c r="H153" s="166"/>
      <c r="I153" s="167"/>
      <c r="J153" s="162"/>
      <c r="K153" s="159"/>
      <c r="L153" s="160"/>
      <c r="M153" s="162"/>
      <c r="N153" s="159"/>
      <c r="O153" s="164"/>
      <c r="P153" s="171"/>
      <c r="Q153" s="169"/>
      <c r="R153" s="170"/>
      <c r="S153" s="138"/>
      <c r="T153" s="161"/>
      <c r="V153" s="7">
        <v>4</v>
      </c>
      <c r="W153" s="11" t="str">
        <f>C151</f>
        <v>------</v>
      </c>
      <c r="X153" s="17" t="s">
        <v>10</v>
      </c>
      <c r="Y153" s="14" t="str">
        <f>C153</f>
        <v>------</v>
      </c>
      <c r="Z153" s="47"/>
      <c r="AA153" s="44"/>
      <c r="AB153" s="44"/>
      <c r="AC153" s="44"/>
      <c r="AD153" s="51"/>
      <c r="AE153" s="25">
        <f t="shared" si="28"/>
        <v>0</v>
      </c>
      <c r="AF153" s="26" t="s">
        <v>7</v>
      </c>
      <c r="AG153" s="27">
        <f t="shared" si="29"/>
        <v>0</v>
      </c>
      <c r="AJ153">
        <f>A150</f>
        <v>0</v>
      </c>
      <c r="AK153">
        <f>A152</f>
        <v>0</v>
      </c>
    </row>
    <row r="154" spans="1:37" ht="12.75">
      <c r="A154" s="205"/>
      <c r="B154" s="157">
        <v>3</v>
      </c>
      <c r="C154" s="43" t="str">
        <f>IF(A154&gt;0,IF(VLOOKUP(A154,seznam!$A$2:$C$129,3)&gt;0,VLOOKUP(A154,seznam!$A$2:$C$129,3),"------"),"------")</f>
        <v>------</v>
      </c>
      <c r="D154" s="139">
        <f>L150</f>
        <v>0</v>
      </c>
      <c r="E154" s="139" t="str">
        <f>K150</f>
        <v>:</v>
      </c>
      <c r="F154" s="141">
        <f>J150</f>
        <v>0</v>
      </c>
      <c r="G154" s="155">
        <f>L152</f>
        <v>0</v>
      </c>
      <c r="H154" s="139" t="str">
        <f>K152</f>
        <v>:</v>
      </c>
      <c r="I154" s="141">
        <f>J152</f>
        <v>0</v>
      </c>
      <c r="J154" s="131"/>
      <c r="K154" s="148"/>
      <c r="L154" s="132"/>
      <c r="M154" s="155">
        <f>AG152</f>
        <v>0</v>
      </c>
      <c r="N154" s="139" t="str">
        <f>AF152</f>
        <v>:</v>
      </c>
      <c r="O154" s="163">
        <f>AE152</f>
        <v>0</v>
      </c>
      <c r="P154" s="165">
        <f>D154+G154+M154</f>
        <v>0</v>
      </c>
      <c r="Q154" s="139" t="s">
        <v>7</v>
      </c>
      <c r="R154" s="141">
        <f>F154+I154+O154</f>
        <v>0</v>
      </c>
      <c r="S154" s="143">
        <f>IF(D154&gt;F154,2,IF(AND(D154&lt;F154,E154=":"),1,0))+IF(G154&gt;I154,2,IF(AND(G154&lt;I154,H154=":"),1,0))+IF(M154&gt;O154,2,IF(AND(M154&lt;O154,N154=":"),1,0))</f>
        <v>0</v>
      </c>
      <c r="T154" s="145"/>
      <c r="V154" s="7">
        <v>5</v>
      </c>
      <c r="W154" s="11" t="str">
        <f>C153</f>
        <v>------</v>
      </c>
      <c r="X154" s="17" t="s">
        <v>10</v>
      </c>
      <c r="Y154" s="14" t="str">
        <f>C157</f>
        <v>------</v>
      </c>
      <c r="Z154" s="47"/>
      <c r="AA154" s="44"/>
      <c r="AB154" s="44"/>
      <c r="AC154" s="44"/>
      <c r="AD154" s="51"/>
      <c r="AE154" s="25">
        <f t="shared" si="28"/>
        <v>0</v>
      </c>
      <c r="AF154" s="26" t="s">
        <v>7</v>
      </c>
      <c r="AG154" s="27">
        <f t="shared" si="29"/>
        <v>0</v>
      </c>
      <c r="AJ154">
        <f>A152</f>
        <v>0</v>
      </c>
      <c r="AK154">
        <f>A156</f>
        <v>0</v>
      </c>
    </row>
    <row r="155" spans="1:37" ht="13.5" thickBot="1">
      <c r="A155" s="205"/>
      <c r="B155" s="168"/>
      <c r="C155" s="40" t="str">
        <f>IF(A154&gt;0,IF(VLOOKUP(A154,seznam!$A$2:$C$129,2)&gt;0,VLOOKUP(A154,seznam!$A$2:$C$129,2),"------"),"------")</f>
        <v>------</v>
      </c>
      <c r="D155" s="159"/>
      <c r="E155" s="159"/>
      <c r="F155" s="160"/>
      <c r="G155" s="162"/>
      <c r="H155" s="159"/>
      <c r="I155" s="160"/>
      <c r="J155" s="133"/>
      <c r="K155" s="166"/>
      <c r="L155" s="167"/>
      <c r="M155" s="162"/>
      <c r="N155" s="159"/>
      <c r="O155" s="164"/>
      <c r="P155" s="130"/>
      <c r="Q155" s="159"/>
      <c r="R155" s="160"/>
      <c r="S155" s="138"/>
      <c r="T155" s="161"/>
      <c r="V155" s="8">
        <v>6</v>
      </c>
      <c r="W155" s="12" t="str">
        <f>C155</f>
        <v>------</v>
      </c>
      <c r="X155" s="19" t="s">
        <v>10</v>
      </c>
      <c r="Y155" s="15" t="str">
        <f>C151</f>
        <v>------</v>
      </c>
      <c r="Z155" s="48"/>
      <c r="AA155" s="49"/>
      <c r="AB155" s="49"/>
      <c r="AC155" s="49"/>
      <c r="AD155" s="52"/>
      <c r="AE155" s="28">
        <f t="shared" si="28"/>
        <v>0</v>
      </c>
      <c r="AF155" s="29" t="s">
        <v>7</v>
      </c>
      <c r="AG155" s="30">
        <f t="shared" si="29"/>
        <v>0</v>
      </c>
      <c r="AJ155">
        <f>A154</f>
        <v>0</v>
      </c>
      <c r="AK155">
        <f>A150</f>
        <v>0</v>
      </c>
    </row>
    <row r="156" spans="1:20" ht="12.75">
      <c r="A156" s="205"/>
      <c r="B156" s="157">
        <v>4</v>
      </c>
      <c r="C156" s="43" t="str">
        <f>IF(A156&gt;0,IF(VLOOKUP(A156,seznam!$A$2:$C$129,3)&gt;0,VLOOKUP(A156,seznam!$A$2:$C$129,3),"------"),"------")</f>
        <v>------</v>
      </c>
      <c r="D156" s="139">
        <f>O150</f>
        <v>0</v>
      </c>
      <c r="E156" s="139" t="str">
        <f>N150</f>
        <v>:</v>
      </c>
      <c r="F156" s="141">
        <f>M150</f>
        <v>0</v>
      </c>
      <c r="G156" s="155">
        <f>O152</f>
        <v>0</v>
      </c>
      <c r="H156" s="139" t="str">
        <f>N152</f>
        <v>:</v>
      </c>
      <c r="I156" s="141">
        <f>M152</f>
        <v>0</v>
      </c>
      <c r="J156" s="155">
        <f>O154</f>
        <v>0</v>
      </c>
      <c r="K156" s="139" t="str">
        <f>N154</f>
        <v>:</v>
      </c>
      <c r="L156" s="141">
        <f>M154</f>
        <v>0</v>
      </c>
      <c r="M156" s="147"/>
      <c r="N156" s="148"/>
      <c r="O156" s="149"/>
      <c r="P156" s="153">
        <f>D156+G156+J156</f>
        <v>0</v>
      </c>
      <c r="Q156" s="139" t="s">
        <v>7</v>
      </c>
      <c r="R156" s="141">
        <f>F156+I156+L156</f>
        <v>0</v>
      </c>
      <c r="S156" s="143">
        <f>IF(D156&gt;F156,2,IF(AND(D156&lt;F156,E156=":"),1,0))+IF(G156&gt;I156,2,IF(AND(G156&lt;I156,H156=":"),1,0))+IF(J156&gt;L156,2,IF(AND(J156&lt;L156,K156=":"),1,0))</f>
        <v>0</v>
      </c>
      <c r="T156" s="145"/>
    </row>
    <row r="157" spans="1:20" ht="13.5" thickBot="1">
      <c r="A157" s="206"/>
      <c r="B157" s="158"/>
      <c r="C157" s="41" t="str">
        <f>IF(A156&gt;0,IF(VLOOKUP(A156,seznam!$A$2:$C$129,2)&gt;0,VLOOKUP(A156,seznam!$A$2:$C$129,2),"------"),"------")</f>
        <v>------</v>
      </c>
      <c r="D157" s="140"/>
      <c r="E157" s="140"/>
      <c r="F157" s="142"/>
      <c r="G157" s="156"/>
      <c r="H157" s="140"/>
      <c r="I157" s="142"/>
      <c r="J157" s="156"/>
      <c r="K157" s="140"/>
      <c r="L157" s="142"/>
      <c r="M157" s="150"/>
      <c r="N157" s="151"/>
      <c r="O157" s="152"/>
      <c r="P157" s="154"/>
      <c r="Q157" s="140"/>
      <c r="R157" s="142"/>
      <c r="S157" s="144"/>
      <c r="T157" s="146"/>
    </row>
    <row r="158" ht="13.5" thickBot="1"/>
    <row r="159" spans="1:20" ht="13.5" thickBot="1">
      <c r="A159" s="99" t="s">
        <v>2</v>
      </c>
      <c r="B159" s="189" t="s">
        <v>59</v>
      </c>
      <c r="C159" s="190"/>
      <c r="D159" s="181">
        <v>1</v>
      </c>
      <c r="E159" s="179"/>
      <c r="F159" s="191"/>
      <c r="G159" s="178">
        <v>2</v>
      </c>
      <c r="H159" s="179"/>
      <c r="I159" s="191"/>
      <c r="J159" s="178">
        <v>3</v>
      </c>
      <c r="K159" s="179"/>
      <c r="L159" s="191"/>
      <c r="M159" s="178">
        <v>4</v>
      </c>
      <c r="N159" s="179"/>
      <c r="O159" s="180"/>
      <c r="P159" s="181" t="s">
        <v>4</v>
      </c>
      <c r="Q159" s="182"/>
      <c r="R159" s="183"/>
      <c r="S159" s="5" t="s">
        <v>5</v>
      </c>
      <c r="T159" s="4" t="s">
        <v>6</v>
      </c>
    </row>
    <row r="160" spans="1:37" ht="12.75">
      <c r="A160" s="204"/>
      <c r="B160" s="184">
        <v>1</v>
      </c>
      <c r="C160" s="42" t="str">
        <f>IF(A160&gt;0,IF(VLOOKUP(A160,seznam!$A$2:$C$129,3)&gt;0,VLOOKUP(A160,seznam!$A$2:$C$129,3),"------"),"------")</f>
        <v>------</v>
      </c>
      <c r="D160" s="185"/>
      <c r="E160" s="186"/>
      <c r="F160" s="187"/>
      <c r="G160" s="175">
        <f>AE163</f>
        <v>0</v>
      </c>
      <c r="H160" s="172" t="str">
        <f>AF163</f>
        <v>:</v>
      </c>
      <c r="I160" s="188">
        <f>AG163</f>
        <v>0</v>
      </c>
      <c r="J160" s="175">
        <f>AG165</f>
        <v>0</v>
      </c>
      <c r="K160" s="172" t="str">
        <f>AF165</f>
        <v>:</v>
      </c>
      <c r="L160" s="188">
        <f>AE165</f>
        <v>0</v>
      </c>
      <c r="M160" s="175">
        <f>AE160</f>
        <v>0</v>
      </c>
      <c r="N160" s="172" t="str">
        <f>AF160</f>
        <v>:</v>
      </c>
      <c r="O160" s="176">
        <f>AG160</f>
        <v>0</v>
      </c>
      <c r="P160" s="177">
        <f>G160+J160+M160</f>
        <v>0</v>
      </c>
      <c r="Q160" s="172" t="s">
        <v>7</v>
      </c>
      <c r="R160" s="173">
        <f>I160+L160+O160</f>
        <v>0</v>
      </c>
      <c r="S160" s="137">
        <f>IF(G160&gt;I160,2,IF(AND(G160&lt;I160,H160=":"),1,0))+IF(J160&gt;L160,2,IF(AND(J160&lt;L160,K160=":"),1,0))+IF(M160&gt;O160,2,IF(AND(M160&lt;O160,N160=":"),1,0))</f>
        <v>0</v>
      </c>
      <c r="T160" s="174"/>
      <c r="V160" s="6">
        <v>1</v>
      </c>
      <c r="W160" s="10" t="str">
        <f>C161</f>
        <v>------</v>
      </c>
      <c r="X160" s="16" t="s">
        <v>10</v>
      </c>
      <c r="Y160" s="13" t="str">
        <f>C167</f>
        <v>------</v>
      </c>
      <c r="Z160" s="45"/>
      <c r="AA160" s="46"/>
      <c r="AB160" s="46"/>
      <c r="AC160" s="46"/>
      <c r="AD160" s="50"/>
      <c r="AE160" s="22">
        <f aca="true" t="shared" si="30" ref="AE160:AE165">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</f>
        <v>0</v>
      </c>
      <c r="AF160" s="23" t="s">
        <v>7</v>
      </c>
      <c r="AG160" s="24">
        <f aca="true" t="shared" si="31" ref="AG160:AG165">IF(AND(LEN(Z160)&gt;0,MID(Z160,1,1)="-"),"1","0")+IF(AND(LEN(AA160)&gt;0,MID(AA160,1,1)="-"),"1","0")+IF(AND(LEN(AB160)&gt;0,MID(AB160,1,1)="-"),"1","0")+IF(AND(LEN(AC160)&gt;0,MID(AC160,1,1)="-"),"1","0")+IF(AND(LEN(AD160)&gt;0,MID(AD160,1,1)="-"),"1","0")</f>
        <v>0</v>
      </c>
      <c r="AJ160">
        <f>A160</f>
        <v>0</v>
      </c>
      <c r="AK160">
        <f>A166</f>
        <v>0</v>
      </c>
    </row>
    <row r="161" spans="1:37" ht="12.75">
      <c r="A161" s="205"/>
      <c r="B161" s="168"/>
      <c r="C161" s="98" t="str">
        <f>IF(A160&gt;0,IF(VLOOKUP(A160,seznam!$A$2:$C$129,2)&gt;0,VLOOKUP(A160,seznam!$A$2:$C$129,2),"------"),"------")</f>
        <v>------</v>
      </c>
      <c r="D161" s="166"/>
      <c r="E161" s="166"/>
      <c r="F161" s="167"/>
      <c r="G161" s="162"/>
      <c r="H161" s="159"/>
      <c r="I161" s="160"/>
      <c r="J161" s="162"/>
      <c r="K161" s="159"/>
      <c r="L161" s="160"/>
      <c r="M161" s="162"/>
      <c r="N161" s="159"/>
      <c r="O161" s="164"/>
      <c r="P161" s="130"/>
      <c r="Q161" s="159"/>
      <c r="R161" s="160"/>
      <c r="S161" s="138"/>
      <c r="T161" s="161"/>
      <c r="V161" s="7">
        <v>2</v>
      </c>
      <c r="W161" s="11" t="str">
        <f>C163</f>
        <v>------</v>
      </c>
      <c r="X161" s="17" t="s">
        <v>10</v>
      </c>
      <c r="Y161" s="14" t="str">
        <f>C165</f>
        <v>------</v>
      </c>
      <c r="Z161" s="47"/>
      <c r="AA161" s="44"/>
      <c r="AB161" s="44"/>
      <c r="AC161" s="44"/>
      <c r="AD161" s="51"/>
      <c r="AE161" s="25">
        <f t="shared" si="30"/>
        <v>0</v>
      </c>
      <c r="AF161" s="26" t="s">
        <v>7</v>
      </c>
      <c r="AG161" s="27">
        <f t="shared" si="31"/>
        <v>0</v>
      </c>
      <c r="AJ161">
        <f>A162</f>
        <v>0</v>
      </c>
      <c r="AK161">
        <f>A164</f>
        <v>0</v>
      </c>
    </row>
    <row r="162" spans="1:37" ht="12.75">
      <c r="A162" s="205"/>
      <c r="B162" s="157">
        <v>2</v>
      </c>
      <c r="C162" s="43" t="str">
        <f>IF(A162&gt;0,IF(VLOOKUP(A162,seznam!$A$2:$C$129,3)&gt;0,VLOOKUP(A162,seznam!$A$2:$C$129,3),"------"),"------")</f>
        <v>------</v>
      </c>
      <c r="D162" s="139">
        <f>I160</f>
        <v>0</v>
      </c>
      <c r="E162" s="139" t="str">
        <f>H160</f>
        <v>:</v>
      </c>
      <c r="F162" s="141">
        <f>G160</f>
        <v>0</v>
      </c>
      <c r="G162" s="131"/>
      <c r="H162" s="148"/>
      <c r="I162" s="132"/>
      <c r="J162" s="155">
        <f>AE161</f>
        <v>0</v>
      </c>
      <c r="K162" s="139" t="str">
        <f>AF161</f>
        <v>:</v>
      </c>
      <c r="L162" s="141">
        <f>AG161</f>
        <v>0</v>
      </c>
      <c r="M162" s="155">
        <f>AE164</f>
        <v>0</v>
      </c>
      <c r="N162" s="139" t="str">
        <f>AF164</f>
        <v>:</v>
      </c>
      <c r="O162" s="163">
        <f>AG164</f>
        <v>0</v>
      </c>
      <c r="P162" s="165">
        <f>D162+J162+M162</f>
        <v>0</v>
      </c>
      <c r="Q162" s="139" t="s">
        <v>7</v>
      </c>
      <c r="R162" s="141">
        <f>F162+L162+O162</f>
        <v>0</v>
      </c>
      <c r="S162" s="143">
        <f>IF(D162&gt;F162,2,IF(AND(D162&lt;F162,E162=":"),1,0))+IF(J162&gt;L162,2,IF(AND(J162&lt;L162,K162=":"),1,0))+IF(M162&gt;O162,2,IF(AND(M162&lt;O162,N162=":"),1,0))</f>
        <v>0</v>
      </c>
      <c r="T162" s="145"/>
      <c r="V162" s="7">
        <v>3</v>
      </c>
      <c r="W162" s="11" t="str">
        <f>C167</f>
        <v>------</v>
      </c>
      <c r="X162" s="18" t="s">
        <v>10</v>
      </c>
      <c r="Y162" s="14" t="str">
        <f>C165</f>
        <v>------</v>
      </c>
      <c r="Z162" s="47"/>
      <c r="AA162" s="44"/>
      <c r="AB162" s="44"/>
      <c r="AC162" s="44"/>
      <c r="AD162" s="51"/>
      <c r="AE162" s="25">
        <f t="shared" si="30"/>
        <v>0</v>
      </c>
      <c r="AF162" s="26" t="s">
        <v>7</v>
      </c>
      <c r="AG162" s="27">
        <f t="shared" si="31"/>
        <v>0</v>
      </c>
      <c r="AJ162">
        <f>A166</f>
        <v>0</v>
      </c>
      <c r="AK162">
        <f>A164</f>
        <v>0</v>
      </c>
    </row>
    <row r="163" spans="1:37" ht="12.75">
      <c r="A163" s="205"/>
      <c r="B163" s="168"/>
      <c r="C163" s="40" t="str">
        <f>IF(A162&gt;0,IF(VLOOKUP(A162,seznam!$A$2:$C$129,2)&gt;0,VLOOKUP(A162,seznam!$A$2:$C$129,2),"------"),"------")</f>
        <v>------</v>
      </c>
      <c r="D163" s="159"/>
      <c r="E163" s="159"/>
      <c r="F163" s="160"/>
      <c r="G163" s="133"/>
      <c r="H163" s="166"/>
      <c r="I163" s="167"/>
      <c r="J163" s="162"/>
      <c r="K163" s="159"/>
      <c r="L163" s="160"/>
      <c r="M163" s="162"/>
      <c r="N163" s="159"/>
      <c r="O163" s="164"/>
      <c r="P163" s="171"/>
      <c r="Q163" s="169"/>
      <c r="R163" s="170"/>
      <c r="S163" s="138"/>
      <c r="T163" s="161"/>
      <c r="V163" s="7">
        <v>4</v>
      </c>
      <c r="W163" s="11" t="str">
        <f>C161</f>
        <v>------</v>
      </c>
      <c r="X163" s="17" t="s">
        <v>10</v>
      </c>
      <c r="Y163" s="14" t="str">
        <f>C163</f>
        <v>------</v>
      </c>
      <c r="Z163" s="47"/>
      <c r="AA163" s="44"/>
      <c r="AB163" s="44"/>
      <c r="AC163" s="44"/>
      <c r="AD163" s="51"/>
      <c r="AE163" s="25">
        <f t="shared" si="30"/>
        <v>0</v>
      </c>
      <c r="AF163" s="26" t="s">
        <v>7</v>
      </c>
      <c r="AG163" s="27">
        <f t="shared" si="31"/>
        <v>0</v>
      </c>
      <c r="AJ163">
        <f>A160</f>
        <v>0</v>
      </c>
      <c r="AK163">
        <f>A162</f>
        <v>0</v>
      </c>
    </row>
    <row r="164" spans="1:37" ht="12.75">
      <c r="A164" s="205"/>
      <c r="B164" s="157">
        <v>3</v>
      </c>
      <c r="C164" s="43" t="str">
        <f>IF(A164&gt;0,IF(VLOOKUP(A164,seznam!$A$2:$C$129,3)&gt;0,VLOOKUP(A164,seznam!$A$2:$C$129,3),"------"),"------")</f>
        <v>------</v>
      </c>
      <c r="D164" s="139">
        <f>L160</f>
        <v>0</v>
      </c>
      <c r="E164" s="139" t="str">
        <f>K160</f>
        <v>:</v>
      </c>
      <c r="F164" s="141">
        <f>J160</f>
        <v>0</v>
      </c>
      <c r="G164" s="155">
        <f>L162</f>
        <v>0</v>
      </c>
      <c r="H164" s="139" t="str">
        <f>K162</f>
        <v>:</v>
      </c>
      <c r="I164" s="141">
        <f>J162</f>
        <v>0</v>
      </c>
      <c r="J164" s="131"/>
      <c r="K164" s="148"/>
      <c r="L164" s="132"/>
      <c r="M164" s="155">
        <f>AG162</f>
        <v>0</v>
      </c>
      <c r="N164" s="139" t="str">
        <f>AF162</f>
        <v>:</v>
      </c>
      <c r="O164" s="163">
        <f>AE162</f>
        <v>0</v>
      </c>
      <c r="P164" s="165">
        <f>D164+G164+M164</f>
        <v>0</v>
      </c>
      <c r="Q164" s="139" t="s">
        <v>7</v>
      </c>
      <c r="R164" s="141">
        <f>F164+I164+O164</f>
        <v>0</v>
      </c>
      <c r="S164" s="143">
        <f>IF(D164&gt;F164,2,IF(AND(D164&lt;F164,E164=":"),1,0))+IF(G164&gt;I164,2,IF(AND(G164&lt;I164,H164=":"),1,0))+IF(M164&gt;O164,2,IF(AND(M164&lt;O164,N164=":"),1,0))</f>
        <v>0</v>
      </c>
      <c r="T164" s="145"/>
      <c r="V164" s="7">
        <v>5</v>
      </c>
      <c r="W164" s="11" t="str">
        <f>C163</f>
        <v>------</v>
      </c>
      <c r="X164" s="17" t="s">
        <v>10</v>
      </c>
      <c r="Y164" s="14" t="str">
        <f>C167</f>
        <v>------</v>
      </c>
      <c r="Z164" s="47"/>
      <c r="AA164" s="44"/>
      <c r="AB164" s="44"/>
      <c r="AC164" s="44"/>
      <c r="AD164" s="51"/>
      <c r="AE164" s="25">
        <f t="shared" si="30"/>
        <v>0</v>
      </c>
      <c r="AF164" s="26" t="s">
        <v>7</v>
      </c>
      <c r="AG164" s="27">
        <f t="shared" si="31"/>
        <v>0</v>
      </c>
      <c r="AJ164">
        <f>A162</f>
        <v>0</v>
      </c>
      <c r="AK164">
        <f>A166</f>
        <v>0</v>
      </c>
    </row>
    <row r="165" spans="1:37" ht="13.5" thickBot="1">
      <c r="A165" s="205"/>
      <c r="B165" s="168"/>
      <c r="C165" s="40" t="str">
        <f>IF(A164&gt;0,IF(VLOOKUP(A164,seznam!$A$2:$C$129,2)&gt;0,VLOOKUP(A164,seznam!$A$2:$C$129,2),"------"),"------")</f>
        <v>------</v>
      </c>
      <c r="D165" s="159"/>
      <c r="E165" s="159"/>
      <c r="F165" s="160"/>
      <c r="G165" s="162"/>
      <c r="H165" s="159"/>
      <c r="I165" s="160"/>
      <c r="J165" s="133"/>
      <c r="K165" s="166"/>
      <c r="L165" s="167"/>
      <c r="M165" s="162"/>
      <c r="N165" s="159"/>
      <c r="O165" s="164"/>
      <c r="P165" s="130"/>
      <c r="Q165" s="159"/>
      <c r="R165" s="160"/>
      <c r="S165" s="138"/>
      <c r="T165" s="161"/>
      <c r="V165" s="8">
        <v>6</v>
      </c>
      <c r="W165" s="12" t="str">
        <f>C165</f>
        <v>------</v>
      </c>
      <c r="X165" s="19" t="s">
        <v>10</v>
      </c>
      <c r="Y165" s="15" t="str">
        <f>C161</f>
        <v>------</v>
      </c>
      <c r="Z165" s="48"/>
      <c r="AA165" s="49"/>
      <c r="AB165" s="49"/>
      <c r="AC165" s="49"/>
      <c r="AD165" s="52"/>
      <c r="AE165" s="28">
        <f t="shared" si="30"/>
        <v>0</v>
      </c>
      <c r="AF165" s="29" t="s">
        <v>7</v>
      </c>
      <c r="AG165" s="30">
        <f t="shared" si="31"/>
        <v>0</v>
      </c>
      <c r="AJ165">
        <f>A164</f>
        <v>0</v>
      </c>
      <c r="AK165">
        <f>A160</f>
        <v>0</v>
      </c>
    </row>
    <row r="166" spans="1:20" ht="12.75">
      <c r="A166" s="205"/>
      <c r="B166" s="157">
        <v>4</v>
      </c>
      <c r="C166" s="43" t="str">
        <f>IF(A166&gt;0,IF(VLOOKUP(A166,seznam!$A$2:$C$129,3)&gt;0,VLOOKUP(A166,seznam!$A$2:$C$129,3),"------"),"------")</f>
        <v>------</v>
      </c>
      <c r="D166" s="139">
        <f>O160</f>
        <v>0</v>
      </c>
      <c r="E166" s="139" t="str">
        <f>N160</f>
        <v>:</v>
      </c>
      <c r="F166" s="141">
        <f>M160</f>
        <v>0</v>
      </c>
      <c r="G166" s="155">
        <f>O162</f>
        <v>0</v>
      </c>
      <c r="H166" s="139" t="str">
        <f>N162</f>
        <v>:</v>
      </c>
      <c r="I166" s="141">
        <f>M162</f>
        <v>0</v>
      </c>
      <c r="J166" s="155">
        <f>O164</f>
        <v>0</v>
      </c>
      <c r="K166" s="139" t="str">
        <f>N164</f>
        <v>:</v>
      </c>
      <c r="L166" s="141">
        <f>M164</f>
        <v>0</v>
      </c>
      <c r="M166" s="147"/>
      <c r="N166" s="148"/>
      <c r="O166" s="149"/>
      <c r="P166" s="153">
        <f>D166+G166+J166</f>
        <v>0</v>
      </c>
      <c r="Q166" s="139" t="s">
        <v>7</v>
      </c>
      <c r="R166" s="141">
        <f>F166+I166+L166</f>
        <v>0</v>
      </c>
      <c r="S166" s="143">
        <f>IF(D166&gt;F166,2,IF(AND(D166&lt;F166,E166=":"),1,0))+IF(G166&gt;I166,2,IF(AND(G166&lt;I166,H166=":"),1,0))+IF(J166&gt;L166,2,IF(AND(J166&lt;L166,K166=":"),1,0))</f>
        <v>0</v>
      </c>
      <c r="T166" s="145"/>
    </row>
    <row r="167" spans="1:20" ht="13.5" thickBot="1">
      <c r="A167" s="206"/>
      <c r="B167" s="158"/>
      <c r="C167" s="41" t="str">
        <f>IF(A166&gt;0,IF(VLOOKUP(A166,seznam!$A$2:$C$129,2)&gt;0,VLOOKUP(A166,seznam!$A$2:$C$129,2),"------"),"------")</f>
        <v>------</v>
      </c>
      <c r="D167" s="140"/>
      <c r="E167" s="140"/>
      <c r="F167" s="142"/>
      <c r="G167" s="156"/>
      <c r="H167" s="140"/>
      <c r="I167" s="142"/>
      <c r="J167" s="156"/>
      <c r="K167" s="140"/>
      <c r="L167" s="142"/>
      <c r="M167" s="150"/>
      <c r="N167" s="151"/>
      <c r="O167" s="152"/>
      <c r="P167" s="154"/>
      <c r="Q167" s="140"/>
      <c r="R167" s="142"/>
      <c r="S167" s="144"/>
      <c r="T167" s="146"/>
    </row>
  </sheetData>
  <sheetProtection/>
  <mergeCells count="1188">
    <mergeCell ref="A164:A165"/>
    <mergeCell ref="A166:A167"/>
    <mergeCell ref="A150:A151"/>
    <mergeCell ref="A152:A153"/>
    <mergeCell ref="A154:A155"/>
    <mergeCell ref="A156:A157"/>
    <mergeCell ref="A160:A161"/>
    <mergeCell ref="A162:A163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18:A119"/>
    <mergeCell ref="A120:A121"/>
    <mergeCell ref="A122:A123"/>
    <mergeCell ref="A124:A125"/>
    <mergeCell ref="A108:A109"/>
    <mergeCell ref="A110:A111"/>
    <mergeCell ref="A112:A113"/>
    <mergeCell ref="A114:A115"/>
    <mergeCell ref="A98:A99"/>
    <mergeCell ref="A100:A101"/>
    <mergeCell ref="A102:A103"/>
    <mergeCell ref="A104:A105"/>
    <mergeCell ref="A88:A89"/>
    <mergeCell ref="A90:A91"/>
    <mergeCell ref="A92:A93"/>
    <mergeCell ref="A94:A95"/>
    <mergeCell ref="A76:A77"/>
    <mergeCell ref="A78:A79"/>
    <mergeCell ref="A80:A81"/>
    <mergeCell ref="A82:A83"/>
    <mergeCell ref="A66:A67"/>
    <mergeCell ref="A68:A69"/>
    <mergeCell ref="A70:A71"/>
    <mergeCell ref="A72:A73"/>
    <mergeCell ref="A56:A57"/>
    <mergeCell ref="A58:A59"/>
    <mergeCell ref="A60:A61"/>
    <mergeCell ref="A62:A63"/>
    <mergeCell ref="A46:A47"/>
    <mergeCell ref="A48:A49"/>
    <mergeCell ref="A50:A51"/>
    <mergeCell ref="A52:A53"/>
    <mergeCell ref="A34:A35"/>
    <mergeCell ref="A36:A37"/>
    <mergeCell ref="A38:A39"/>
    <mergeCell ref="A40:A41"/>
    <mergeCell ref="A24:A25"/>
    <mergeCell ref="A26:A27"/>
    <mergeCell ref="A28:A29"/>
    <mergeCell ref="A30:A31"/>
    <mergeCell ref="A14:A15"/>
    <mergeCell ref="A16:A17"/>
    <mergeCell ref="A18:A19"/>
    <mergeCell ref="A20:A21"/>
    <mergeCell ref="A4:A5"/>
    <mergeCell ref="A6:A7"/>
    <mergeCell ref="A8:A9"/>
    <mergeCell ref="A10:A11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T164:T165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R164:R165"/>
    <mergeCell ref="S164:S165"/>
    <mergeCell ref="J164:L165"/>
    <mergeCell ref="M164:M165"/>
    <mergeCell ref="N164:N165"/>
    <mergeCell ref="O164:O165"/>
    <mergeCell ref="B164:B165"/>
    <mergeCell ref="D164:D165"/>
    <mergeCell ref="E164:E165"/>
    <mergeCell ref="Q162:Q163"/>
    <mergeCell ref="F164:F165"/>
    <mergeCell ref="G164:G165"/>
    <mergeCell ref="H164:H165"/>
    <mergeCell ref="I164:I165"/>
    <mergeCell ref="Q164:Q165"/>
    <mergeCell ref="K162:K163"/>
    <mergeCell ref="R162:R163"/>
    <mergeCell ref="S162:S163"/>
    <mergeCell ref="T162:T163"/>
    <mergeCell ref="M162:M163"/>
    <mergeCell ref="N162:N163"/>
    <mergeCell ref="O162:O163"/>
    <mergeCell ref="P162:P163"/>
    <mergeCell ref="G162:I163"/>
    <mergeCell ref="J162:J163"/>
    <mergeCell ref="L162:L163"/>
    <mergeCell ref="P160:P161"/>
    <mergeCell ref="B162:B163"/>
    <mergeCell ref="D162:D163"/>
    <mergeCell ref="E162:E163"/>
    <mergeCell ref="F162:F163"/>
    <mergeCell ref="T160:T161"/>
    <mergeCell ref="B159:C159"/>
    <mergeCell ref="B160:B161"/>
    <mergeCell ref="D160:F161"/>
    <mergeCell ref="G160:G161"/>
    <mergeCell ref="H160:H161"/>
    <mergeCell ref="S160:S161"/>
    <mergeCell ref="G156:G157"/>
    <mergeCell ref="L160:L161"/>
    <mergeCell ref="M160:M161"/>
    <mergeCell ref="N160:N161"/>
    <mergeCell ref="R160:R161"/>
    <mergeCell ref="J156:J157"/>
    <mergeCell ref="D159:F159"/>
    <mergeCell ref="G159:I159"/>
    <mergeCell ref="J159:L159"/>
    <mergeCell ref="Q156:Q157"/>
    <mergeCell ref="M159:O159"/>
    <mergeCell ref="P159:R159"/>
    <mergeCell ref="R156:R157"/>
    <mergeCell ref="F156:F157"/>
    <mergeCell ref="I160:I161"/>
    <mergeCell ref="J160:J161"/>
    <mergeCell ref="K160:K161"/>
    <mergeCell ref="Q160:Q161"/>
    <mergeCell ref="O160:O161"/>
    <mergeCell ref="T154:T155"/>
    <mergeCell ref="P154:P155"/>
    <mergeCell ref="R154:R155"/>
    <mergeCell ref="S154:S155"/>
    <mergeCell ref="H156:H157"/>
    <mergeCell ref="T156:T157"/>
    <mergeCell ref="K156:K157"/>
    <mergeCell ref="L156:L157"/>
    <mergeCell ref="M156:O157"/>
    <mergeCell ref="P156:P157"/>
    <mergeCell ref="S156:S157"/>
    <mergeCell ref="I156:I157"/>
    <mergeCell ref="B154:B155"/>
    <mergeCell ref="D154:D155"/>
    <mergeCell ref="E154:E155"/>
    <mergeCell ref="B156:B157"/>
    <mergeCell ref="D156:D157"/>
    <mergeCell ref="E156:E157"/>
    <mergeCell ref="Q154:Q155"/>
    <mergeCell ref="K152:K153"/>
    <mergeCell ref="L152:L153"/>
    <mergeCell ref="M154:M155"/>
    <mergeCell ref="N154:N155"/>
    <mergeCell ref="O154:O155"/>
    <mergeCell ref="J154:L155"/>
    <mergeCell ref="F154:F155"/>
    <mergeCell ref="G154:G155"/>
    <mergeCell ref="H154:H155"/>
    <mergeCell ref="I154:I155"/>
    <mergeCell ref="S152:S153"/>
    <mergeCell ref="T152:T153"/>
    <mergeCell ref="M152:M153"/>
    <mergeCell ref="N152:N153"/>
    <mergeCell ref="O152:O153"/>
    <mergeCell ref="P152:P153"/>
    <mergeCell ref="Q152:Q153"/>
    <mergeCell ref="G152:I153"/>
    <mergeCell ref="J152:J153"/>
    <mergeCell ref="P150:P151"/>
    <mergeCell ref="R152:R153"/>
    <mergeCell ref="B152:B153"/>
    <mergeCell ref="D152:D153"/>
    <mergeCell ref="E152:E153"/>
    <mergeCell ref="F152:F153"/>
    <mergeCell ref="T150:T151"/>
    <mergeCell ref="B149:C149"/>
    <mergeCell ref="B150:B151"/>
    <mergeCell ref="D150:F151"/>
    <mergeCell ref="G150:G151"/>
    <mergeCell ref="H150:H151"/>
    <mergeCell ref="S150:S151"/>
    <mergeCell ref="G146:G147"/>
    <mergeCell ref="L150:L151"/>
    <mergeCell ref="M150:M151"/>
    <mergeCell ref="N150:N151"/>
    <mergeCell ref="R150:R151"/>
    <mergeCell ref="J146:J147"/>
    <mergeCell ref="D149:F149"/>
    <mergeCell ref="G149:I149"/>
    <mergeCell ref="J149:L149"/>
    <mergeCell ref="Q146:Q147"/>
    <mergeCell ref="M149:O149"/>
    <mergeCell ref="P149:R149"/>
    <mergeCell ref="R146:R147"/>
    <mergeCell ref="F146:F147"/>
    <mergeCell ref="I150:I151"/>
    <mergeCell ref="J150:J151"/>
    <mergeCell ref="K150:K151"/>
    <mergeCell ref="Q150:Q151"/>
    <mergeCell ref="O150:O151"/>
    <mergeCell ref="T144:T145"/>
    <mergeCell ref="P144:P145"/>
    <mergeCell ref="R144:R145"/>
    <mergeCell ref="S144:S145"/>
    <mergeCell ref="H146:H147"/>
    <mergeCell ref="T146:T147"/>
    <mergeCell ref="K146:K147"/>
    <mergeCell ref="L146:L147"/>
    <mergeCell ref="M146:O147"/>
    <mergeCell ref="P146:P147"/>
    <mergeCell ref="S146:S147"/>
    <mergeCell ref="I146:I147"/>
    <mergeCell ref="B144:B145"/>
    <mergeCell ref="D144:D145"/>
    <mergeCell ref="E144:E145"/>
    <mergeCell ref="B146:B147"/>
    <mergeCell ref="D146:D147"/>
    <mergeCell ref="E146:E147"/>
    <mergeCell ref="Q144:Q145"/>
    <mergeCell ref="K142:K143"/>
    <mergeCell ref="L142:L143"/>
    <mergeCell ref="M144:M145"/>
    <mergeCell ref="N144:N145"/>
    <mergeCell ref="O144:O145"/>
    <mergeCell ref="J144:L145"/>
    <mergeCell ref="F144:F145"/>
    <mergeCell ref="G144:G145"/>
    <mergeCell ref="H144:H145"/>
    <mergeCell ref="I144:I145"/>
    <mergeCell ref="S142:S143"/>
    <mergeCell ref="T142:T143"/>
    <mergeCell ref="M142:M143"/>
    <mergeCell ref="N142:N143"/>
    <mergeCell ref="O142:O143"/>
    <mergeCell ref="P142:P143"/>
    <mergeCell ref="Q142:Q143"/>
    <mergeCell ref="G142:I143"/>
    <mergeCell ref="J142:J143"/>
    <mergeCell ref="P140:P141"/>
    <mergeCell ref="R142:R143"/>
    <mergeCell ref="B142:B143"/>
    <mergeCell ref="D142:D143"/>
    <mergeCell ref="E142:E143"/>
    <mergeCell ref="F142:F143"/>
    <mergeCell ref="T140:T141"/>
    <mergeCell ref="B139:C139"/>
    <mergeCell ref="B140:B141"/>
    <mergeCell ref="D140:F141"/>
    <mergeCell ref="G140:G141"/>
    <mergeCell ref="H140:H141"/>
    <mergeCell ref="S140:S141"/>
    <mergeCell ref="I136:I137"/>
    <mergeCell ref="J136:J137"/>
    <mergeCell ref="L140:L141"/>
    <mergeCell ref="M140:M141"/>
    <mergeCell ref="R140:R141"/>
    <mergeCell ref="D139:F139"/>
    <mergeCell ref="G139:I139"/>
    <mergeCell ref="J139:L139"/>
    <mergeCell ref="M139:O139"/>
    <mergeCell ref="P139:R139"/>
    <mergeCell ref="N140:N141"/>
    <mergeCell ref="O140:O141"/>
    <mergeCell ref="I140:I141"/>
    <mergeCell ref="J140:J141"/>
    <mergeCell ref="K140:K141"/>
    <mergeCell ref="Q140:Q141"/>
    <mergeCell ref="T134:T135"/>
    <mergeCell ref="P134:P135"/>
    <mergeCell ref="R134:R135"/>
    <mergeCell ref="S134:S135"/>
    <mergeCell ref="G136:G137"/>
    <mergeCell ref="T136:T137"/>
    <mergeCell ref="K136:K137"/>
    <mergeCell ref="L136:L137"/>
    <mergeCell ref="M136:O137"/>
    <mergeCell ref="P136:P137"/>
    <mergeCell ref="S136:S137"/>
    <mergeCell ref="Q136:Q137"/>
    <mergeCell ref="R136:R137"/>
    <mergeCell ref="H136:H137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H130:H131"/>
    <mergeCell ref="I130:I131"/>
    <mergeCell ref="Q124:Q125"/>
    <mergeCell ref="R124:R125"/>
    <mergeCell ref="S124:S125"/>
    <mergeCell ref="T124:T125"/>
    <mergeCell ref="K124:K125"/>
    <mergeCell ref="L124:L125"/>
    <mergeCell ref="M124:O125"/>
    <mergeCell ref="P124:P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R120:R121"/>
    <mergeCell ref="S120:S121"/>
    <mergeCell ref="T120:T121"/>
    <mergeCell ref="M120:M121"/>
    <mergeCell ref="N120:N121"/>
    <mergeCell ref="O120:O121"/>
    <mergeCell ref="P120:P121"/>
    <mergeCell ref="G120:I121"/>
    <mergeCell ref="J120:J121"/>
    <mergeCell ref="L120:L121"/>
    <mergeCell ref="P118:P119"/>
    <mergeCell ref="B120:B121"/>
    <mergeCell ref="D120:D121"/>
    <mergeCell ref="E120:E121"/>
    <mergeCell ref="F120:F121"/>
    <mergeCell ref="T118:T119"/>
    <mergeCell ref="B117:C117"/>
    <mergeCell ref="B118:B119"/>
    <mergeCell ref="D118:F119"/>
    <mergeCell ref="G118:G119"/>
    <mergeCell ref="H118:H119"/>
    <mergeCell ref="S118:S119"/>
    <mergeCell ref="G114:G115"/>
    <mergeCell ref="L118:L119"/>
    <mergeCell ref="M118:M119"/>
    <mergeCell ref="N118:N119"/>
    <mergeCell ref="R118:R119"/>
    <mergeCell ref="J114:J115"/>
    <mergeCell ref="D117:F117"/>
    <mergeCell ref="G117:I117"/>
    <mergeCell ref="J117:L117"/>
    <mergeCell ref="Q114:Q115"/>
    <mergeCell ref="M117:O117"/>
    <mergeCell ref="P117:R117"/>
    <mergeCell ref="R114:R115"/>
    <mergeCell ref="F114:F115"/>
    <mergeCell ref="I118:I119"/>
    <mergeCell ref="J118:J119"/>
    <mergeCell ref="K118:K119"/>
    <mergeCell ref="Q118:Q119"/>
    <mergeCell ref="O118:O119"/>
    <mergeCell ref="T112:T113"/>
    <mergeCell ref="P112:P113"/>
    <mergeCell ref="R112:R113"/>
    <mergeCell ref="S112:S113"/>
    <mergeCell ref="H114:H115"/>
    <mergeCell ref="T114:T115"/>
    <mergeCell ref="K114:K115"/>
    <mergeCell ref="L114:L115"/>
    <mergeCell ref="M114:O115"/>
    <mergeCell ref="P114:P115"/>
    <mergeCell ref="S114:S115"/>
    <mergeCell ref="I114:I115"/>
    <mergeCell ref="B112:B113"/>
    <mergeCell ref="D112:D113"/>
    <mergeCell ref="E112:E113"/>
    <mergeCell ref="B114:B115"/>
    <mergeCell ref="D114:D115"/>
    <mergeCell ref="E114:E115"/>
    <mergeCell ref="Q112:Q113"/>
    <mergeCell ref="K110:K111"/>
    <mergeCell ref="L110:L111"/>
    <mergeCell ref="M112:M113"/>
    <mergeCell ref="N112:N113"/>
    <mergeCell ref="O112:O113"/>
    <mergeCell ref="J112:L113"/>
    <mergeCell ref="F112:F113"/>
    <mergeCell ref="G112:G113"/>
    <mergeCell ref="H112:H113"/>
    <mergeCell ref="I112:I113"/>
    <mergeCell ref="S110:S111"/>
    <mergeCell ref="T110:T111"/>
    <mergeCell ref="M110:M111"/>
    <mergeCell ref="N110:N111"/>
    <mergeCell ref="O110:O111"/>
    <mergeCell ref="P110:P111"/>
    <mergeCell ref="Q110:Q111"/>
    <mergeCell ref="G110:I111"/>
    <mergeCell ref="J110:J111"/>
    <mergeCell ref="P108:P109"/>
    <mergeCell ref="R110:R111"/>
    <mergeCell ref="B110:B111"/>
    <mergeCell ref="D110:D111"/>
    <mergeCell ref="E110:E111"/>
    <mergeCell ref="F110:F111"/>
    <mergeCell ref="T108:T109"/>
    <mergeCell ref="B107:C107"/>
    <mergeCell ref="B108:B109"/>
    <mergeCell ref="D108:F109"/>
    <mergeCell ref="G108:G109"/>
    <mergeCell ref="H108:H109"/>
    <mergeCell ref="S108:S109"/>
    <mergeCell ref="G104:G105"/>
    <mergeCell ref="L108:L109"/>
    <mergeCell ref="M108:M109"/>
    <mergeCell ref="N108:N109"/>
    <mergeCell ref="R108:R109"/>
    <mergeCell ref="J104:J105"/>
    <mergeCell ref="D107:F107"/>
    <mergeCell ref="G107:I107"/>
    <mergeCell ref="J107:L107"/>
    <mergeCell ref="Q104:Q105"/>
    <mergeCell ref="M107:O107"/>
    <mergeCell ref="P107:R107"/>
    <mergeCell ref="R104:R105"/>
    <mergeCell ref="F104:F105"/>
    <mergeCell ref="I108:I109"/>
    <mergeCell ref="J108:J109"/>
    <mergeCell ref="K108:K109"/>
    <mergeCell ref="Q108:Q109"/>
    <mergeCell ref="O108:O109"/>
    <mergeCell ref="T102:T103"/>
    <mergeCell ref="P102:P103"/>
    <mergeCell ref="R102:R103"/>
    <mergeCell ref="S102:S103"/>
    <mergeCell ref="H104:H105"/>
    <mergeCell ref="T104:T105"/>
    <mergeCell ref="K104:K105"/>
    <mergeCell ref="L104:L105"/>
    <mergeCell ref="M104:O105"/>
    <mergeCell ref="P104:P105"/>
    <mergeCell ref="S104:S105"/>
    <mergeCell ref="I104:I105"/>
    <mergeCell ref="B102:B103"/>
    <mergeCell ref="D102:D103"/>
    <mergeCell ref="E102:E103"/>
    <mergeCell ref="B104:B105"/>
    <mergeCell ref="D104:D105"/>
    <mergeCell ref="E104:E105"/>
    <mergeCell ref="Q102:Q103"/>
    <mergeCell ref="K100:K101"/>
    <mergeCell ref="L100:L101"/>
    <mergeCell ref="M102:M103"/>
    <mergeCell ref="N102:N103"/>
    <mergeCell ref="O102:O103"/>
    <mergeCell ref="J102:L103"/>
    <mergeCell ref="F102:F103"/>
    <mergeCell ref="G102:G103"/>
    <mergeCell ref="H102:H103"/>
    <mergeCell ref="I102:I103"/>
    <mergeCell ref="S100:S101"/>
    <mergeCell ref="T100:T101"/>
    <mergeCell ref="M100:M101"/>
    <mergeCell ref="N100:N101"/>
    <mergeCell ref="O100:O101"/>
    <mergeCell ref="P100:P101"/>
    <mergeCell ref="Q100:Q101"/>
    <mergeCell ref="G100:I101"/>
    <mergeCell ref="J100:J101"/>
    <mergeCell ref="P98:P99"/>
    <mergeCell ref="R100:R101"/>
    <mergeCell ref="B100:B101"/>
    <mergeCell ref="D100:D101"/>
    <mergeCell ref="E100:E101"/>
    <mergeCell ref="F100:F101"/>
    <mergeCell ref="N98:N99"/>
    <mergeCell ref="O98:O99"/>
    <mergeCell ref="T98:T99"/>
    <mergeCell ref="B97:C97"/>
    <mergeCell ref="B98:B99"/>
    <mergeCell ref="D98:F99"/>
    <mergeCell ref="G98:G99"/>
    <mergeCell ref="H98:H99"/>
    <mergeCell ref="S98:S99"/>
    <mergeCell ref="F94:F95"/>
    <mergeCell ref="G94:G95"/>
    <mergeCell ref="L98:L99"/>
    <mergeCell ref="M98:M99"/>
    <mergeCell ref="Q98:Q99"/>
    <mergeCell ref="R98:R99"/>
    <mergeCell ref="J94:J95"/>
    <mergeCell ref="D97:F97"/>
    <mergeCell ref="G97:I97"/>
    <mergeCell ref="J97:L97"/>
    <mergeCell ref="Q94:Q95"/>
    <mergeCell ref="M97:O97"/>
    <mergeCell ref="P97:R97"/>
    <mergeCell ref="R94:R95"/>
    <mergeCell ref="J92:L93"/>
    <mergeCell ref="I98:I99"/>
    <mergeCell ref="J98:J99"/>
    <mergeCell ref="K98:K99"/>
    <mergeCell ref="T92:T93"/>
    <mergeCell ref="P92:P93"/>
    <mergeCell ref="R92:R93"/>
    <mergeCell ref="S92:S93"/>
    <mergeCell ref="H94:H95"/>
    <mergeCell ref="T94:T95"/>
    <mergeCell ref="K94:K95"/>
    <mergeCell ref="L94:L95"/>
    <mergeCell ref="M94:O95"/>
    <mergeCell ref="P94:P95"/>
    <mergeCell ref="S94:S95"/>
    <mergeCell ref="I94:I95"/>
    <mergeCell ref="B92:B93"/>
    <mergeCell ref="D92:D93"/>
    <mergeCell ref="E92:E93"/>
    <mergeCell ref="B94:B95"/>
    <mergeCell ref="D94:D95"/>
    <mergeCell ref="E94:E95"/>
    <mergeCell ref="Q92:Q93"/>
    <mergeCell ref="M92:M93"/>
    <mergeCell ref="N92:N93"/>
    <mergeCell ref="O92:O93"/>
    <mergeCell ref="F92:F93"/>
    <mergeCell ref="G92:G93"/>
    <mergeCell ref="H92:H93"/>
    <mergeCell ref="I92:I93"/>
    <mergeCell ref="R90:R91"/>
    <mergeCell ref="S90:S91"/>
    <mergeCell ref="T90:T91"/>
    <mergeCell ref="M90:M91"/>
    <mergeCell ref="N90:N91"/>
    <mergeCell ref="O90:O91"/>
    <mergeCell ref="P90:P91"/>
    <mergeCell ref="Q90:Q91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L88:L89"/>
    <mergeCell ref="M88:M89"/>
    <mergeCell ref="N88:N89"/>
    <mergeCell ref="O88:O89"/>
    <mergeCell ref="H88:H89"/>
    <mergeCell ref="I88:I89"/>
    <mergeCell ref="J88:J89"/>
    <mergeCell ref="K88:K89"/>
    <mergeCell ref="P33:R33"/>
    <mergeCell ref="B88:B89"/>
    <mergeCell ref="D88:F89"/>
    <mergeCell ref="G88:G89"/>
    <mergeCell ref="B85:AG85"/>
    <mergeCell ref="B87:C87"/>
    <mergeCell ref="D87:F87"/>
    <mergeCell ref="G87:I87"/>
    <mergeCell ref="J87:L87"/>
    <mergeCell ref="M87:O87"/>
    <mergeCell ref="M18:M19"/>
    <mergeCell ref="N18:N19"/>
    <mergeCell ref="O18:O19"/>
    <mergeCell ref="P18:P19"/>
    <mergeCell ref="G18:G19"/>
    <mergeCell ref="H18:H19"/>
    <mergeCell ref="I18:I19"/>
    <mergeCell ref="J18:L19"/>
    <mergeCell ref="B18:B19"/>
    <mergeCell ref="D18:D19"/>
    <mergeCell ref="E18:E19"/>
    <mergeCell ref="F18:F19"/>
    <mergeCell ref="Q16:Q17"/>
    <mergeCell ref="R16:R17"/>
    <mergeCell ref="S16:S17"/>
    <mergeCell ref="T16:T17"/>
    <mergeCell ref="M16:M17"/>
    <mergeCell ref="N16:N17"/>
    <mergeCell ref="O16:O17"/>
    <mergeCell ref="P16:P17"/>
    <mergeCell ref="T14:T15"/>
    <mergeCell ref="M13:O13"/>
    <mergeCell ref="B16:B17"/>
    <mergeCell ref="D16:D17"/>
    <mergeCell ref="E16:E17"/>
    <mergeCell ref="F16:F17"/>
    <mergeCell ref="G16:I17"/>
    <mergeCell ref="J16:J17"/>
    <mergeCell ref="K16:K17"/>
    <mergeCell ref="L16:L17"/>
    <mergeCell ref="S10:S11"/>
    <mergeCell ref="Q14:Q15"/>
    <mergeCell ref="R14:R15"/>
    <mergeCell ref="S14:S15"/>
    <mergeCell ref="G8:G9"/>
    <mergeCell ref="I8:I9"/>
    <mergeCell ref="H8:H9"/>
    <mergeCell ref="E10:E11"/>
    <mergeCell ref="I10:I11"/>
    <mergeCell ref="P10:P11"/>
    <mergeCell ref="R10:R11"/>
    <mergeCell ref="Q10:Q11"/>
    <mergeCell ref="T6:T7"/>
    <mergeCell ref="Q8:Q9"/>
    <mergeCell ref="R8:R9"/>
    <mergeCell ref="S8:S9"/>
    <mergeCell ref="T8:T9"/>
    <mergeCell ref="P8:P9"/>
    <mergeCell ref="T10:T11"/>
    <mergeCell ref="G14:G15"/>
    <mergeCell ref="H14:H15"/>
    <mergeCell ref="I14:I15"/>
    <mergeCell ref="P6:P7"/>
    <mergeCell ref="M14:M15"/>
    <mergeCell ref="N14:N15"/>
    <mergeCell ref="O14:O15"/>
    <mergeCell ref="P14:P15"/>
    <mergeCell ref="G10:G11"/>
    <mergeCell ref="P13:R13"/>
    <mergeCell ref="T4:T5"/>
    <mergeCell ref="B6:B7"/>
    <mergeCell ref="D6:D7"/>
    <mergeCell ref="E6:E7"/>
    <mergeCell ref="F6:F7"/>
    <mergeCell ref="J6:J7"/>
    <mergeCell ref="Q6:Q7"/>
    <mergeCell ref="R6:R7"/>
    <mergeCell ref="S6:S7"/>
    <mergeCell ref="P3:R3"/>
    <mergeCell ref="B4:B5"/>
    <mergeCell ref="D4:F5"/>
    <mergeCell ref="J4:J5"/>
    <mergeCell ref="P4:P5"/>
    <mergeCell ref="Q4:Q5"/>
    <mergeCell ref="R4:R5"/>
    <mergeCell ref="S4:S5"/>
    <mergeCell ref="B3:C3"/>
    <mergeCell ref="D3:F3"/>
    <mergeCell ref="J3:L3"/>
    <mergeCell ref="B10:B11"/>
    <mergeCell ref="G3:I3"/>
    <mergeCell ref="B8:B9"/>
    <mergeCell ref="D8:D9"/>
    <mergeCell ref="E8:E9"/>
    <mergeCell ref="F8:F9"/>
    <mergeCell ref="J8:L9"/>
    <mergeCell ref="B14:B15"/>
    <mergeCell ref="K14:K15"/>
    <mergeCell ref="L14:L15"/>
    <mergeCell ref="G6:I7"/>
    <mergeCell ref="D10:D11"/>
    <mergeCell ref="F10:F11"/>
    <mergeCell ref="H10:H11"/>
    <mergeCell ref="J10:J11"/>
    <mergeCell ref="J14:J15"/>
    <mergeCell ref="D14:F15"/>
    <mergeCell ref="L10:L11"/>
    <mergeCell ref="M4:M5"/>
    <mergeCell ref="K4:K5"/>
    <mergeCell ref="L4:L5"/>
    <mergeCell ref="K6:K7"/>
    <mergeCell ref="L6:L7"/>
    <mergeCell ref="K10:K11"/>
    <mergeCell ref="O4:O5"/>
    <mergeCell ref="N6:N7"/>
    <mergeCell ref="M8:M9"/>
    <mergeCell ref="O8:O9"/>
    <mergeCell ref="N4:N5"/>
    <mergeCell ref="M6:M7"/>
    <mergeCell ref="O6:O7"/>
    <mergeCell ref="N8:N9"/>
    <mergeCell ref="G20:G21"/>
    <mergeCell ref="H20:H21"/>
    <mergeCell ref="I20:I21"/>
    <mergeCell ref="R20:R21"/>
    <mergeCell ref="B20:B21"/>
    <mergeCell ref="D20:D21"/>
    <mergeCell ref="E20:E21"/>
    <mergeCell ref="F20:F21"/>
    <mergeCell ref="S18:S19"/>
    <mergeCell ref="T18:T19"/>
    <mergeCell ref="T20:T21"/>
    <mergeCell ref="P20:P21"/>
    <mergeCell ref="Q20:Q21"/>
    <mergeCell ref="S20:S21"/>
    <mergeCell ref="R18:R19"/>
    <mergeCell ref="Q18:Q19"/>
    <mergeCell ref="M23:O23"/>
    <mergeCell ref="P23:R23"/>
    <mergeCell ref="J20:J21"/>
    <mergeCell ref="K20:K21"/>
    <mergeCell ref="L20:L21"/>
    <mergeCell ref="M20:O21"/>
    <mergeCell ref="B23:C23"/>
    <mergeCell ref="D23:F23"/>
    <mergeCell ref="G23:I23"/>
    <mergeCell ref="J23:L23"/>
    <mergeCell ref="T24:T25"/>
    <mergeCell ref="M24:M25"/>
    <mergeCell ref="N24:N25"/>
    <mergeCell ref="O24:O25"/>
    <mergeCell ref="P24:P25"/>
    <mergeCell ref="Q24:Q25"/>
    <mergeCell ref="R24:R25"/>
    <mergeCell ref="S24:S25"/>
    <mergeCell ref="L24:L25"/>
    <mergeCell ref="D24:F25"/>
    <mergeCell ref="G24:G25"/>
    <mergeCell ref="S26:S27"/>
    <mergeCell ref="F26:F27"/>
    <mergeCell ref="K26:K27"/>
    <mergeCell ref="L26:L27"/>
    <mergeCell ref="H24:H25"/>
    <mergeCell ref="I24:I25"/>
    <mergeCell ref="G26:I27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T28:T29"/>
    <mergeCell ref="M28:M29"/>
    <mergeCell ref="N28:N29"/>
    <mergeCell ref="O28:O29"/>
    <mergeCell ref="P28:P29"/>
    <mergeCell ref="Q28:Q29"/>
    <mergeCell ref="R28:R29"/>
    <mergeCell ref="S28:S29"/>
    <mergeCell ref="D28:D29"/>
    <mergeCell ref="E28:E29"/>
    <mergeCell ref="F28:F29"/>
    <mergeCell ref="G28:G29"/>
    <mergeCell ref="H28:H29"/>
    <mergeCell ref="I28:I29"/>
    <mergeCell ref="J28:L29"/>
    <mergeCell ref="D30:D31"/>
    <mergeCell ref="E30:E31"/>
    <mergeCell ref="T30:T31"/>
    <mergeCell ref="K30:K31"/>
    <mergeCell ref="L30:L31"/>
    <mergeCell ref="M30:O31"/>
    <mergeCell ref="P30:P31"/>
    <mergeCell ref="R30:R31"/>
    <mergeCell ref="S30:S31"/>
    <mergeCell ref="D33:F33"/>
    <mergeCell ref="G33:I33"/>
    <mergeCell ref="J33:L33"/>
    <mergeCell ref="Q30:Q31"/>
    <mergeCell ref="G30:G31"/>
    <mergeCell ref="H30:H31"/>
    <mergeCell ref="I30:I31"/>
    <mergeCell ref="J30:J31"/>
    <mergeCell ref="F30:F31"/>
    <mergeCell ref="M33:O33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O34:O35"/>
    <mergeCell ref="P34:P35"/>
    <mergeCell ref="Q34:Q35"/>
    <mergeCell ref="R34:R35"/>
    <mergeCell ref="S34:S35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B38:B39"/>
    <mergeCell ref="D38:D39"/>
    <mergeCell ref="E38:E39"/>
    <mergeCell ref="F38:F39"/>
    <mergeCell ref="G38:G39"/>
    <mergeCell ref="H38:H39"/>
    <mergeCell ref="I38:I39"/>
    <mergeCell ref="J38:L39"/>
    <mergeCell ref="S38:S39"/>
    <mergeCell ref="T38:T39"/>
    <mergeCell ref="M38:M39"/>
    <mergeCell ref="N38:N39"/>
    <mergeCell ref="O38:O39"/>
    <mergeCell ref="P38:P39"/>
    <mergeCell ref="B40:B41"/>
    <mergeCell ref="D40:D41"/>
    <mergeCell ref="E40:E41"/>
    <mergeCell ref="F40:F41"/>
    <mergeCell ref="G40:G41"/>
    <mergeCell ref="H40:H41"/>
    <mergeCell ref="I40:I41"/>
    <mergeCell ref="J40:J41"/>
    <mergeCell ref="H4:H5"/>
    <mergeCell ref="I4:I5"/>
    <mergeCell ref="S40:S41"/>
    <mergeCell ref="T40:T41"/>
    <mergeCell ref="K40:K41"/>
    <mergeCell ref="L40:L41"/>
    <mergeCell ref="M40:O41"/>
    <mergeCell ref="P40:P41"/>
    <mergeCell ref="Q38:Q39"/>
    <mergeCell ref="R38:R39"/>
    <mergeCell ref="Q40:Q41"/>
    <mergeCell ref="R40:R41"/>
    <mergeCell ref="B1:AG1"/>
    <mergeCell ref="B13:C13"/>
    <mergeCell ref="D13:F13"/>
    <mergeCell ref="G13:I13"/>
    <mergeCell ref="J13:L13"/>
    <mergeCell ref="M3:O3"/>
    <mergeCell ref="M10:O11"/>
    <mergeCell ref="G4:G5"/>
    <mergeCell ref="B28:B29"/>
    <mergeCell ref="B26:B27"/>
    <mergeCell ref="D26:D27"/>
    <mergeCell ref="E26:E27"/>
    <mergeCell ref="B24:B25"/>
    <mergeCell ref="B43:AG43"/>
    <mergeCell ref="B45:C45"/>
    <mergeCell ref="D45:F45"/>
    <mergeCell ref="G45:I45"/>
    <mergeCell ref="J45:L45"/>
    <mergeCell ref="M45:O45"/>
    <mergeCell ref="P45:R45"/>
    <mergeCell ref="B33:C33"/>
    <mergeCell ref="B30:B31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Q46:Q47"/>
    <mergeCell ref="R46:R47"/>
    <mergeCell ref="I46:I47"/>
    <mergeCell ref="J46:J47"/>
    <mergeCell ref="K46:K47"/>
    <mergeCell ref="L46:L47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8:Q49"/>
    <mergeCell ref="R48:R49"/>
    <mergeCell ref="G48:I49"/>
    <mergeCell ref="J48:J49"/>
    <mergeCell ref="K48:K49"/>
    <mergeCell ref="L48:L49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L51"/>
    <mergeCell ref="B52:B53"/>
    <mergeCell ref="D52:D53"/>
    <mergeCell ref="E52:E53"/>
    <mergeCell ref="F52:F53"/>
    <mergeCell ref="S52:S53"/>
    <mergeCell ref="T52:T53"/>
    <mergeCell ref="K52:K53"/>
    <mergeCell ref="L52:L53"/>
    <mergeCell ref="M52:O53"/>
    <mergeCell ref="P52:P53"/>
    <mergeCell ref="Q52:Q53"/>
    <mergeCell ref="R52:R53"/>
    <mergeCell ref="G52:G53"/>
    <mergeCell ref="H52:H53"/>
    <mergeCell ref="I52:I53"/>
    <mergeCell ref="J52:J53"/>
    <mergeCell ref="B55:C55"/>
    <mergeCell ref="D55:F55"/>
    <mergeCell ref="G55:I55"/>
    <mergeCell ref="J55:L55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B58:B59"/>
    <mergeCell ref="D58:D59"/>
    <mergeCell ref="E58:E59"/>
    <mergeCell ref="F58:F59"/>
    <mergeCell ref="S58:S59"/>
    <mergeCell ref="T58:T59"/>
    <mergeCell ref="M58:M59"/>
    <mergeCell ref="N58:N59"/>
    <mergeCell ref="O58:O59"/>
    <mergeCell ref="P58:P59"/>
    <mergeCell ref="Q58:Q59"/>
    <mergeCell ref="R58:R59"/>
    <mergeCell ref="G58:I59"/>
    <mergeCell ref="J58:J59"/>
    <mergeCell ref="K58:K59"/>
    <mergeCell ref="L58:L59"/>
    <mergeCell ref="B60:B61"/>
    <mergeCell ref="D60:D61"/>
    <mergeCell ref="E60:E61"/>
    <mergeCell ref="F60:F61"/>
    <mergeCell ref="S60:S61"/>
    <mergeCell ref="T60:T61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L61"/>
    <mergeCell ref="B62:B63"/>
    <mergeCell ref="D62:D63"/>
    <mergeCell ref="E62:E63"/>
    <mergeCell ref="F62:F63"/>
    <mergeCell ref="S62:S63"/>
    <mergeCell ref="T62:T63"/>
    <mergeCell ref="K62:K63"/>
    <mergeCell ref="L62:L63"/>
    <mergeCell ref="M62:O63"/>
    <mergeCell ref="P62:P63"/>
    <mergeCell ref="Q62:Q63"/>
    <mergeCell ref="R62:R63"/>
    <mergeCell ref="G62:G63"/>
    <mergeCell ref="H62:H63"/>
    <mergeCell ref="I62:I63"/>
    <mergeCell ref="J62:J63"/>
    <mergeCell ref="B65:C65"/>
    <mergeCell ref="D65:F65"/>
    <mergeCell ref="G65:I65"/>
    <mergeCell ref="J65:L65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B68:B69"/>
    <mergeCell ref="D68:D69"/>
    <mergeCell ref="E68:E69"/>
    <mergeCell ref="F68:F69"/>
    <mergeCell ref="S68:S69"/>
    <mergeCell ref="T68:T69"/>
    <mergeCell ref="M68:M69"/>
    <mergeCell ref="N68:N69"/>
    <mergeCell ref="O68:O69"/>
    <mergeCell ref="P68:P69"/>
    <mergeCell ref="Q68:Q69"/>
    <mergeCell ref="R68:R69"/>
    <mergeCell ref="G68:I69"/>
    <mergeCell ref="J68:J69"/>
    <mergeCell ref="K68:K69"/>
    <mergeCell ref="L68:L69"/>
    <mergeCell ref="B70:B71"/>
    <mergeCell ref="D70:D71"/>
    <mergeCell ref="E70:E71"/>
    <mergeCell ref="F70:F71"/>
    <mergeCell ref="S70:S71"/>
    <mergeCell ref="T70:T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L71"/>
    <mergeCell ref="B72:B73"/>
    <mergeCell ref="D72:D73"/>
    <mergeCell ref="E72:E73"/>
    <mergeCell ref="F72:F73"/>
    <mergeCell ref="S72:S73"/>
    <mergeCell ref="T72:T73"/>
    <mergeCell ref="K72:K73"/>
    <mergeCell ref="L72:L73"/>
    <mergeCell ref="M72:O73"/>
    <mergeCell ref="P72:P73"/>
    <mergeCell ref="Q72:Q73"/>
    <mergeCell ref="R72:R73"/>
    <mergeCell ref="G72:G73"/>
    <mergeCell ref="H72:H73"/>
    <mergeCell ref="I72:I73"/>
    <mergeCell ref="J72:J73"/>
    <mergeCell ref="B75:C75"/>
    <mergeCell ref="D75:F75"/>
    <mergeCell ref="G75:I75"/>
    <mergeCell ref="J75:L75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B78:B79"/>
    <mergeCell ref="D78:D79"/>
    <mergeCell ref="E78:E79"/>
    <mergeCell ref="F78:F79"/>
    <mergeCell ref="G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B80:B81"/>
    <mergeCell ref="D80:D81"/>
    <mergeCell ref="E80:E81"/>
    <mergeCell ref="F80:F81"/>
    <mergeCell ref="G80:G81"/>
    <mergeCell ref="H80:H81"/>
    <mergeCell ref="I80:I81"/>
    <mergeCell ref="J80:L81"/>
    <mergeCell ref="M80:M81"/>
    <mergeCell ref="N80:N81"/>
    <mergeCell ref="O80:O81"/>
    <mergeCell ref="P80:P81"/>
    <mergeCell ref="Q80:Q81"/>
    <mergeCell ref="R80:R81"/>
    <mergeCell ref="S80:S81"/>
    <mergeCell ref="T80:T81"/>
    <mergeCell ref="B82:B83"/>
    <mergeCell ref="D82:D83"/>
    <mergeCell ref="E82:E83"/>
    <mergeCell ref="F82:F83"/>
    <mergeCell ref="G82:G83"/>
    <mergeCell ref="H82:H83"/>
    <mergeCell ref="I82:I83"/>
    <mergeCell ref="J82:J83"/>
    <mergeCell ref="T82:T83"/>
    <mergeCell ref="K82:K83"/>
    <mergeCell ref="L82:L83"/>
    <mergeCell ref="M82:O83"/>
    <mergeCell ref="P82:P83"/>
    <mergeCell ref="S88:S89"/>
    <mergeCell ref="Q82:Q83"/>
    <mergeCell ref="R82:R83"/>
    <mergeCell ref="S82:S83"/>
    <mergeCell ref="P87:R87"/>
    <mergeCell ref="Q88:Q89"/>
    <mergeCell ref="R88:R89"/>
  </mergeCells>
  <printOptions/>
  <pageMargins left="0.1968503937007874" right="0.5905511811023623" top="0.1968503937007874" bottom="0.1968503937007874" header="0" footer="0"/>
  <pageSetup horizontalDpi="300" verticalDpi="300" orientation="landscape" paperSize="9" r:id="rId1"/>
  <ignoredErrors>
    <ignoredError sqref="A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">
      <selection activeCell="J11" sqref="J11"/>
    </sheetView>
  </sheetViews>
  <sheetFormatPr defaultColWidth="9.00390625" defaultRowHeight="12.75"/>
  <cols>
    <col min="1" max="2" width="2.75390625" style="2" customWidth="1"/>
    <col min="3" max="3" width="18.75390625" style="37" customWidth="1"/>
    <col min="4" max="4" width="18.75390625" style="3" customWidth="1"/>
    <col min="5" max="7" width="18.75390625" style="38" customWidth="1"/>
    <col min="9" max="9" width="16.375" style="0" customWidth="1"/>
  </cols>
  <sheetData>
    <row r="1" spans="1:7" ht="33" customHeight="1">
      <c r="A1" s="100"/>
      <c r="B1" s="194" t="s">
        <v>127</v>
      </c>
      <c r="C1" s="194"/>
      <c r="D1" s="194"/>
      <c r="E1" s="194"/>
      <c r="F1" s="194"/>
      <c r="G1" s="194"/>
    </row>
    <row r="2" spans="1:7" ht="12" customHeight="1">
      <c r="A2" s="209">
        <v>1</v>
      </c>
      <c r="B2" s="208">
        <v>1</v>
      </c>
      <c r="C2" s="81" t="str">
        <f>IF(A2&gt;0,VLOOKUP(A2,seznam!$A$2:$C$129,3),"------")</f>
        <v>SKST Hodonín</v>
      </c>
      <c r="D2" s="82"/>
      <c r="E2" s="83"/>
      <c r="F2" s="83"/>
      <c r="G2" s="83"/>
    </row>
    <row r="3" spans="1:9" ht="12" customHeight="1">
      <c r="A3" s="210"/>
      <c r="B3" s="169"/>
      <c r="C3" s="101" t="str">
        <f>IF(A2&gt;0,VLOOKUP(A2,seznam!$A$2:$C$129,2),"------")</f>
        <v>Ševčíková Klára</v>
      </c>
      <c r="D3" s="82"/>
      <c r="E3" s="83"/>
      <c r="F3" s="83"/>
      <c r="G3" s="83"/>
      <c r="I3" s="103" t="str">
        <f>IF(LEN(zap_pav!E2)&gt;0,IF(zap_pav!J2&gt;zap_pav!L2,CONCATENATE(zap_pav!J2,":",zap_pav!L2,"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")),IF(OR(zap_pav!B2="------",zap_pav!D2="------",zap_pav!J2=zap_pav!L2)," ","wo "))</f>
        <v> </v>
      </c>
    </row>
    <row r="4" spans="1:7" ht="12" customHeight="1">
      <c r="A4" s="209"/>
      <c r="B4" s="207">
        <v>2</v>
      </c>
      <c r="C4" s="84" t="str">
        <f>IF(A4&gt;0,VLOOKUP(A4,seznam!$A$2:$C$129,3),"------")</f>
        <v>------</v>
      </c>
      <c r="D4" s="85" t="str">
        <f>IF(zap_pav!J2&gt;zap_pav!L2,zap_pav!B2,IF(zap_pav!J2&lt;zap_pav!L2,zap_pav!D2," "))</f>
        <v>Ševčíková Klára</v>
      </c>
      <c r="E4" s="83"/>
      <c r="F4" s="83"/>
      <c r="G4" s="83"/>
    </row>
    <row r="5" spans="1:7" ht="12" customHeight="1">
      <c r="A5" s="210"/>
      <c r="B5" s="207"/>
      <c r="C5" s="102" t="str">
        <f>IF(A4&gt;0,VLOOKUP(A4,seznam!$A$2:$C$129,2),"------")</f>
        <v>------</v>
      </c>
      <c r="D5" s="83" t="str">
        <f>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</f>
        <v>3:0   (;;;;)</v>
      </c>
      <c r="E5" s="86"/>
      <c r="F5" s="83"/>
      <c r="G5" s="83"/>
    </row>
    <row r="6" spans="1:7" ht="12" customHeight="1">
      <c r="A6" s="209">
        <v>14</v>
      </c>
      <c r="B6" s="207">
        <v>3</v>
      </c>
      <c r="C6" s="81" t="str">
        <f>IF(A6&gt;0,VLOOKUP(A6,seznam!$A$2:$C$129,3),"------")</f>
        <v>TTC Sokol Znojmo</v>
      </c>
      <c r="D6" s="83"/>
      <c r="E6" s="87" t="str">
        <f>IF(zap_pav!W2&gt;zap_pav!Y2,zap_pav!O2,IF(zap_pav!W2&lt;zap_pav!Y2,zap_pav!Q2," "))</f>
        <v>Ondrovčák Radek</v>
      </c>
      <c r="F6" s="83"/>
      <c r="G6" s="83"/>
    </row>
    <row r="7" spans="1:7" ht="12" customHeight="1">
      <c r="A7" s="210"/>
      <c r="B7" s="207"/>
      <c r="C7" s="101" t="str">
        <f>IF(A6&gt;0,VLOOKUP(A6,seznam!$A$2:$C$129,2),"------")</f>
        <v>Ondrovčák Radek</v>
      </c>
      <c r="D7" s="82"/>
      <c r="E7" s="86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3:1   (11;-5;5;3;)</v>
      </c>
      <c r="F7" s="86"/>
      <c r="G7" s="83"/>
    </row>
    <row r="8" spans="1:7" ht="12" customHeight="1">
      <c r="A8" s="209">
        <v>15</v>
      </c>
      <c r="B8" s="207">
        <v>4</v>
      </c>
      <c r="C8" s="84" t="str">
        <f>IF(A8&gt;0,VLOOKUP(A8,seznam!$A$2:$C$129,3),"------")</f>
        <v>Sokol Kobylí</v>
      </c>
      <c r="D8" s="85" t="str">
        <f>IF(zap_pav!J3&gt;zap_pav!L3,zap_pav!B3,IF(zap_pav!J3&lt;zap_pav!L3,zap_pav!D3," "))</f>
        <v>Ondrovčák Radek</v>
      </c>
      <c r="E8" s="86"/>
      <c r="F8" s="86"/>
      <c r="G8" s="83"/>
    </row>
    <row r="9" spans="1:7" ht="12" customHeight="1">
      <c r="A9" s="210"/>
      <c r="B9" s="207"/>
      <c r="C9" s="102" t="str">
        <f>IF(A8&gt;0,VLOOKUP(A8,seznam!$A$2:$C$129,2),"------")</f>
        <v>Kubík Josef</v>
      </c>
      <c r="D9" s="83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3:0   (6;7;11;;)</v>
      </c>
      <c r="E9" s="83"/>
      <c r="F9" s="86"/>
      <c r="G9" s="83"/>
    </row>
    <row r="10" spans="1:7" ht="12" customHeight="1">
      <c r="A10" s="209">
        <v>13</v>
      </c>
      <c r="B10" s="207">
        <v>5</v>
      </c>
      <c r="C10" s="81" t="str">
        <f>IF(A10&gt;0,VLOOKUP(A10,seznam!$A$2:$C$129,3),"------")</f>
        <v>Sokol Brno I.</v>
      </c>
      <c r="D10" s="82"/>
      <c r="E10" s="83"/>
      <c r="F10" s="87" t="str">
        <f>IF(zap_pav!W11&gt;zap_pav!Y11,zap_pav!O11,IF(zap_pav!W11&lt;zap_pav!Y11,zap_pav!Q11," "))</f>
        <v>Ondrovčák Radek</v>
      </c>
      <c r="G10" s="83"/>
    </row>
    <row r="11" spans="1:7" ht="12" customHeight="1">
      <c r="A11" s="210"/>
      <c r="B11" s="207"/>
      <c r="C11" s="101" t="str">
        <f>IF(A10&gt;0,VLOOKUP(A10,seznam!$A$2:$C$129,2),"------")</f>
        <v>Babušík Tomáš</v>
      </c>
      <c r="D11" s="82"/>
      <c r="E11" s="83"/>
      <c r="F11" s="86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3:1   (-8;5;4;4;)</v>
      </c>
      <c r="G11" s="86"/>
    </row>
    <row r="12" spans="1:7" ht="12" customHeight="1">
      <c r="A12" s="209"/>
      <c r="B12" s="207">
        <v>6</v>
      </c>
      <c r="C12" s="84" t="str">
        <f>IF(A12&gt;0,VLOOKUP(A12,seznam!$A$2:$C$129,3),"------")</f>
        <v>------</v>
      </c>
      <c r="D12" s="85" t="str">
        <f>IF(zap_pav!J4&gt;zap_pav!L4,zap_pav!B4,IF(zap_pav!J4&lt;zap_pav!L4,zap_pav!D4," "))</f>
        <v>Babušík Tomáš</v>
      </c>
      <c r="E12" s="83"/>
      <c r="F12" s="86"/>
      <c r="G12" s="86"/>
    </row>
    <row r="13" spans="1:7" ht="12" customHeight="1">
      <c r="A13" s="210"/>
      <c r="B13" s="207"/>
      <c r="C13" s="102" t="str">
        <f>IF(A12&gt;0,VLOOKUP(A12,seznam!$A$2:$C$129,2),"------")</f>
        <v>------</v>
      </c>
      <c r="D13" s="83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3:0   (;;;;)</v>
      </c>
      <c r="E13" s="86"/>
      <c r="F13" s="86"/>
      <c r="G13" s="86"/>
    </row>
    <row r="14" spans="1:7" ht="12" customHeight="1">
      <c r="A14" s="209"/>
      <c r="B14" s="207">
        <v>7</v>
      </c>
      <c r="C14" s="81" t="str">
        <f>IF(A14&gt;0,VLOOKUP(A14,seznam!$A$2:$C$129,3),"------")</f>
        <v>------</v>
      </c>
      <c r="D14" s="82"/>
      <c r="E14" s="87" t="str">
        <f>IF(zap_pav!W3&gt;zap_pav!Y3,zap_pav!O3,IF(zap_pav!W3&lt;zap_pav!Y3,zap_pav!Q3," "))</f>
        <v>Babušík Tomáš</v>
      </c>
      <c r="F14" s="86"/>
      <c r="G14" s="86"/>
    </row>
    <row r="15" spans="1:7" ht="12" customHeight="1">
      <c r="A15" s="210"/>
      <c r="B15" s="207"/>
      <c r="C15" s="101" t="str">
        <f>IF(A14&gt;0,VLOOKUP(A14,seznam!$A$2:$C$129,2),"------")</f>
        <v>------</v>
      </c>
      <c r="D15" s="82"/>
      <c r="E15" s="86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3:1   (5;6;-8;6;)</v>
      </c>
      <c r="F15" s="83"/>
      <c r="G15" s="86"/>
    </row>
    <row r="16" spans="1:7" ht="12" customHeight="1">
      <c r="A16" s="209">
        <v>6</v>
      </c>
      <c r="B16" s="207">
        <v>8</v>
      </c>
      <c r="C16" s="84" t="str">
        <f>IF(A16&gt;0,VLOOKUP(A16,seznam!$A$2:$C$129,3),"------")</f>
        <v>Sokol Bzenec</v>
      </c>
      <c r="D16" s="85" t="str">
        <f>IF(zap_pav!J5&gt;zap_pav!L5,zap_pav!B5,IF(zap_pav!J5&lt;zap_pav!L5,zap_pav!D5," "))</f>
        <v>Vašík Michal</v>
      </c>
      <c r="E16" s="86"/>
      <c r="F16" s="83"/>
      <c r="G16" s="86"/>
    </row>
    <row r="17" spans="1:7" ht="12" customHeight="1">
      <c r="A17" s="210"/>
      <c r="B17" s="207"/>
      <c r="C17" s="102" t="str">
        <f>IF(A16&gt;0,VLOOKUP(A16,seznam!$A$2:$C$129,2),"------")</f>
        <v>Vašík Michal</v>
      </c>
      <c r="D17" s="83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3:0   (0;0;0;;)</v>
      </c>
      <c r="E17" s="83"/>
      <c r="F17" s="83"/>
      <c r="G17" s="86"/>
    </row>
    <row r="18" spans="1:7" ht="12" customHeight="1">
      <c r="A18" s="209">
        <v>10</v>
      </c>
      <c r="B18" s="207">
        <v>9</v>
      </c>
      <c r="C18" s="81" t="str">
        <f>IF(A18&gt;0,VLOOKUP(A18,seznam!$A$2:$C$129,3),"------")</f>
        <v>SKST Hodonín</v>
      </c>
      <c r="D18" s="82"/>
      <c r="E18" s="83"/>
      <c r="F18" s="83"/>
      <c r="G18" s="87" t="str">
        <f>IF(zap_pav!W16&gt;zap_pav!Y16,zap_pav!O16,IF(zap_pav!W16&lt;zap_pav!Y16,zap_pav!Q16," "))</f>
        <v>Hromek Filip</v>
      </c>
    </row>
    <row r="19" spans="1:7" ht="12" customHeight="1">
      <c r="A19" s="210"/>
      <c r="B19" s="207"/>
      <c r="C19" s="101" t="str">
        <f>IF(A18&gt;0,VLOOKUP(A18,seznam!$A$2:$C$129,2),"------")</f>
        <v>Hromek Filip</v>
      </c>
      <c r="D19" s="82"/>
      <c r="E19" s="83"/>
      <c r="F19" s="83"/>
      <c r="G19" s="88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3:0   (3;9;9;;)</v>
      </c>
    </row>
    <row r="20" spans="1:7" ht="12" customHeight="1">
      <c r="A20" s="209"/>
      <c r="B20" s="207">
        <v>10</v>
      </c>
      <c r="C20" s="84" t="str">
        <f>IF(A20&gt;0,VLOOKUP(A20,seznam!$A$2:$C$129,3),"------")</f>
        <v>------</v>
      </c>
      <c r="D20" s="85" t="str">
        <f>IF(zap_pav!J6&gt;zap_pav!L6,zap_pav!B6,IF(zap_pav!J6&lt;zap_pav!L6,zap_pav!D6," "))</f>
        <v>Hromek Filip</v>
      </c>
      <c r="E20" s="83"/>
      <c r="F20" s="83"/>
      <c r="G20" s="89"/>
    </row>
    <row r="21" spans="1:7" ht="12" customHeight="1">
      <c r="A21" s="210"/>
      <c r="B21" s="207"/>
      <c r="C21" s="102" t="str">
        <f>IF(A20&gt;0,VLOOKUP(A20,seznam!$A$2:$C$129,2),"------")</f>
        <v>------</v>
      </c>
      <c r="D21" s="83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3:0   (;;;;)</v>
      </c>
      <c r="E21" s="86"/>
      <c r="F21" s="83"/>
      <c r="G21" s="89"/>
    </row>
    <row r="22" spans="1:7" ht="12" customHeight="1">
      <c r="A22" s="209"/>
      <c r="B22" s="207">
        <v>11</v>
      </c>
      <c r="C22" s="81" t="str">
        <f>IF(A22&gt;0,VLOOKUP(A22,seznam!$A$2:$C$129,3),"------")</f>
        <v>------</v>
      </c>
      <c r="D22" s="82"/>
      <c r="E22" s="87" t="str">
        <f>IF(zap_pav!W4&gt;zap_pav!Y4,zap_pav!O4,IF(zap_pav!W4&lt;zap_pav!Y4,zap_pav!Q4," "))</f>
        <v>Hromek Filip</v>
      </c>
      <c r="F22" s="83"/>
      <c r="G22" s="89"/>
    </row>
    <row r="23" spans="1:7" ht="12" customHeight="1">
      <c r="A23" s="210"/>
      <c r="B23" s="207"/>
      <c r="C23" s="101" t="str">
        <f>IF(A22&gt;0,VLOOKUP(A22,seznam!$A$2:$C$129,2),"------")</f>
        <v>------</v>
      </c>
      <c r="D23" s="82"/>
      <c r="E23" s="86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3:0   (2;8;8;;)</v>
      </c>
      <c r="F23" s="86"/>
      <c r="G23" s="89"/>
    </row>
    <row r="24" spans="1:7" ht="12" customHeight="1">
      <c r="A24" s="209">
        <v>18</v>
      </c>
      <c r="B24" s="207">
        <v>12</v>
      </c>
      <c r="C24" s="84" t="str">
        <f>IF(A24&gt;0,VLOOKUP(A24,seznam!$A$2:$C$129,3),"------")</f>
        <v>Sokol Bzenec</v>
      </c>
      <c r="D24" s="85" t="str">
        <f>IF(zap_pav!J7&gt;zap_pav!L7,zap_pav!B7,IF(zap_pav!J7&lt;zap_pav!L7,zap_pav!D7," "))</f>
        <v>Juras Martin</v>
      </c>
      <c r="E24" s="86"/>
      <c r="F24" s="86"/>
      <c r="G24" s="89"/>
    </row>
    <row r="25" spans="1:7" ht="12" customHeight="1">
      <c r="A25" s="210"/>
      <c r="B25" s="207"/>
      <c r="C25" s="102" t="str">
        <f>IF(A24&gt;0,VLOOKUP(A24,seznam!$A$2:$C$129,2),"------")</f>
        <v>Juras Martin</v>
      </c>
      <c r="D25" s="83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3:0   (0;0;0;;)</v>
      </c>
      <c r="E25" s="83"/>
      <c r="F25" s="86"/>
      <c r="G25" s="89"/>
    </row>
    <row r="26" spans="1:7" ht="12" customHeight="1">
      <c r="A26" s="209">
        <v>3</v>
      </c>
      <c r="B26" s="207">
        <v>13</v>
      </c>
      <c r="C26" s="81" t="str">
        <f>IF(A26&gt;0,VLOOKUP(A26,seznam!$A$2:$C$129,3),"------")</f>
        <v>Orel Boskovice</v>
      </c>
      <c r="D26" s="82"/>
      <c r="E26" s="83"/>
      <c r="F26" s="87" t="str">
        <f>IF(zap_pav!W12&gt;zap_pav!Y12,zap_pav!O12,IF(zap_pav!W12&lt;zap_pav!Y12,zap_pav!Q12," "))</f>
        <v>Hromek Filip</v>
      </c>
      <c r="G26" s="89"/>
    </row>
    <row r="27" spans="1:7" ht="12" customHeight="1">
      <c r="A27" s="210"/>
      <c r="B27" s="207"/>
      <c r="C27" s="101" t="str">
        <f>IF(A26&gt;0,VLOOKUP(A26,seznam!$A$2:$C$129,2),"------")</f>
        <v>Henek Dominik</v>
      </c>
      <c r="D27" s="82"/>
      <c r="E27" s="83"/>
      <c r="F27" s="86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3:1   (-12;6;8;9;)</v>
      </c>
      <c r="G27" s="90"/>
    </row>
    <row r="28" spans="1:7" ht="12" customHeight="1">
      <c r="A28" s="209"/>
      <c r="B28" s="207">
        <v>14</v>
      </c>
      <c r="C28" s="84" t="str">
        <f>IF(A28&gt;0,VLOOKUP(A28,seznam!$A$2:$C$129,3),"------")</f>
        <v>------</v>
      </c>
      <c r="D28" s="85" t="str">
        <f>IF(zap_pav!J8&gt;zap_pav!L8,zap_pav!B8,IF(zap_pav!J8&lt;zap_pav!L8,zap_pav!D8," "))</f>
        <v>Henek Dominik</v>
      </c>
      <c r="E28" s="83"/>
      <c r="F28" s="86"/>
      <c r="G28" s="90"/>
    </row>
    <row r="29" spans="1:7" ht="12" customHeight="1">
      <c r="A29" s="210"/>
      <c r="B29" s="207"/>
      <c r="C29" s="102" t="str">
        <f>IF(A28&gt;0,VLOOKUP(A28,seznam!$A$2:$C$129,2),"------")</f>
        <v>------</v>
      </c>
      <c r="D29" s="83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3:0   (;;;;)</v>
      </c>
      <c r="E29" s="86"/>
      <c r="F29" s="86"/>
      <c r="G29" s="90"/>
    </row>
    <row r="30" spans="1:7" ht="12" customHeight="1">
      <c r="A30" s="209"/>
      <c r="B30" s="207">
        <v>15</v>
      </c>
      <c r="C30" s="81" t="str">
        <f>IF(A30&gt;0,VLOOKUP(A30,seznam!$A$2:$C$129,3),"------")</f>
        <v>------</v>
      </c>
      <c r="D30" s="82"/>
      <c r="E30" s="87" t="str">
        <f>IF(zap_pav!W5&gt;zap_pav!Y5,zap_pav!O5,IF(zap_pav!W5&lt;zap_pav!Y5,zap_pav!Q5," "))</f>
        <v>Henek Dominik</v>
      </c>
      <c r="F30" s="86"/>
      <c r="G30" s="90"/>
    </row>
    <row r="31" spans="1:7" ht="12" customHeight="1">
      <c r="A31" s="210"/>
      <c r="B31" s="207"/>
      <c r="C31" s="101" t="str">
        <f>IF(A30&gt;0,VLOOKUP(A30,seznam!$A$2:$C$129,2),"------")</f>
        <v>------</v>
      </c>
      <c r="D31" s="82"/>
      <c r="E31" s="86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3:1   (6;4;-11;9;)</v>
      </c>
      <c r="F31" s="83"/>
      <c r="G31" s="90"/>
    </row>
    <row r="32" spans="1:7" ht="12" customHeight="1">
      <c r="A32" s="209">
        <v>4</v>
      </c>
      <c r="B32" s="207">
        <v>16</v>
      </c>
      <c r="C32" s="84" t="str">
        <f>IF(A32&gt;0,VLOOKUP(A32,seznam!$A$2:$C$129,3),"------")</f>
        <v>SKST Hodonín</v>
      </c>
      <c r="D32" s="85" t="str">
        <f>IF(zap_pav!J9&gt;zap_pav!L9,zap_pav!B9,IF(zap_pav!J9&lt;zap_pav!L9,zap_pav!D9," "))</f>
        <v>Šprtová Karolína</v>
      </c>
      <c r="E32" s="86"/>
      <c r="F32" s="83"/>
      <c r="G32" s="90"/>
    </row>
    <row r="33" spans="1:7" ht="12" customHeight="1">
      <c r="A33" s="210"/>
      <c r="B33" s="207"/>
      <c r="C33" s="102" t="str">
        <f>IF(A32&gt;0,VLOOKUP(A32,seznam!$A$2:$C$129,2),"------")</f>
        <v>Šprtová Karolína</v>
      </c>
      <c r="D33" s="83" t="str">
        <f>IF(zap_pav!J9&gt;zap_pav!L9,CONCATENATE(zap_pav!J9,":",zap_pav!L9,"   (",zap_pav!E9,";",zap_pav!F9,";",zap_pav!G9,";",zap_pav!H9,";",zap_pav!I9,")"),IF(zap_pav!J9&lt;zap_pav!L9,CONCATENATE(zap_pav!L9,":",zap_pav!J9,"   (",IF(zap_pav!E9="0","-0",-zap_pav!E9),";",IF(zap_pav!F9="0","-0",-zap_pav!F9),";",IF(zap_pav!G9="0","-0",-zap_pav!G9),";",IF(zap_pav!H9="0","-0",IF(LEN(zap_pav!H9)&gt;0,-zap_pav!H9,zap_pav!H9)),";",IF(LEN(zap_pav!I9)&gt;0,-zap_pav!I9,zap_pav!I9),")")," "))</f>
        <v>3:0   (0;0;0;;)</v>
      </c>
      <c r="E33" s="83"/>
      <c r="F33" s="83"/>
      <c r="G33" s="90"/>
    </row>
    <row r="34" spans="1:7" ht="12" customHeight="1">
      <c r="A34" s="209">
        <v>5</v>
      </c>
      <c r="B34" s="207">
        <v>17</v>
      </c>
      <c r="C34" s="81" t="str">
        <f>IF(A34&gt;0,VLOOKUP(A34,seznam!$A$2:$C$129,3),"------")</f>
        <v>KST Blansko</v>
      </c>
      <c r="D34" s="82"/>
      <c r="E34" s="83"/>
      <c r="F34" s="83"/>
      <c r="G34" s="91" t="str">
        <f>IF(zap_pav!W19&gt;zap_pav!Y19,zap_pav!O19,IF(zap_pav!W19&lt;zap_pav!Y19,zap_pav!Q19," "))</f>
        <v>Ilčíková Anežka</v>
      </c>
    </row>
    <row r="35" spans="1:7" ht="12" customHeight="1">
      <c r="A35" s="210"/>
      <c r="B35" s="207"/>
      <c r="C35" s="101" t="str">
        <f>IF(A34&gt;0,VLOOKUP(A34,seznam!$A$2:$C$129,2),"------")</f>
        <v>Zukal Adam</v>
      </c>
      <c r="D35" s="82"/>
      <c r="E35" s="83"/>
      <c r="F35" s="83"/>
      <c r="G35" s="90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>3:0   (0;8;4;;)</v>
      </c>
    </row>
    <row r="36" spans="1:7" ht="12" customHeight="1">
      <c r="A36" s="209"/>
      <c r="B36" s="207">
        <v>18</v>
      </c>
      <c r="C36" s="84" t="str">
        <f>IF(A36&gt;0,VLOOKUP(A36,seznam!$A$2:$C$129,3),"------")</f>
        <v>------</v>
      </c>
      <c r="D36" s="85" t="str">
        <f>IF(zap_pav!J10&gt;zap_pav!L10,zap_pav!B10,IF(zap_pav!J10&lt;zap_pav!L10,zap_pav!D10," "))</f>
        <v>Zukal Adam</v>
      </c>
      <c r="E36" s="83"/>
      <c r="F36" s="83"/>
      <c r="G36" s="90"/>
    </row>
    <row r="37" spans="1:7" ht="12" customHeight="1">
      <c r="A37" s="210"/>
      <c r="B37" s="207"/>
      <c r="C37" s="102" t="str">
        <f>IF(A36&gt;0,VLOOKUP(A36,seznam!$A$2:$C$129,2),"------")</f>
        <v>------</v>
      </c>
      <c r="D37" s="83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>3:0   (;;;;)</v>
      </c>
      <c r="E37" s="86"/>
      <c r="F37" s="83"/>
      <c r="G37" s="90"/>
    </row>
    <row r="38" spans="1:7" ht="12" customHeight="1">
      <c r="A38" s="209"/>
      <c r="B38" s="207">
        <v>19</v>
      </c>
      <c r="C38" s="81" t="str">
        <f>IF(A38&gt;0,VLOOKUP(A38,seznam!$A$2:$C$129,3),"------")</f>
        <v>------</v>
      </c>
      <c r="D38" s="82"/>
      <c r="E38" s="87" t="str">
        <f>IF(zap_pav!W6&gt;zap_pav!Y6,zap_pav!O6,IF(zap_pav!W6&lt;zap_pav!Y6,zap_pav!Q6," "))</f>
        <v>Zukal Adam</v>
      </c>
      <c r="F38" s="83"/>
      <c r="G38" s="90"/>
    </row>
    <row r="39" spans="1:7" ht="12" customHeight="1">
      <c r="A39" s="210"/>
      <c r="B39" s="207"/>
      <c r="C39" s="101" t="str">
        <f>IF(A38&gt;0,VLOOKUP(A38,seznam!$A$2:$C$129,2),"------")</f>
        <v>------</v>
      </c>
      <c r="D39" s="82"/>
      <c r="E39" s="86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>3:1   (-8;7;8;6;)</v>
      </c>
      <c r="F39" s="86"/>
      <c r="G39" s="90"/>
    </row>
    <row r="40" spans="1:7" ht="12" customHeight="1">
      <c r="A40" s="209">
        <v>11</v>
      </c>
      <c r="B40" s="207">
        <v>20</v>
      </c>
      <c r="C40" s="84" t="str">
        <f>IF(A40&gt;0,VLOOKUP(A40,seznam!$A$2:$C$129,3),"------")</f>
        <v>Sokol Kobylí</v>
      </c>
      <c r="D40" s="85" t="str">
        <f>IF(zap_pav!J11&gt;zap_pav!L11,zap_pav!B11,IF(zap_pav!J11&lt;zap_pav!L11,zap_pav!D11," "))</f>
        <v>Hoch Vítek</v>
      </c>
      <c r="E40" s="86"/>
      <c r="F40" s="86"/>
      <c r="G40" s="90"/>
    </row>
    <row r="41" spans="1:7" ht="12" customHeight="1">
      <c r="A41" s="210"/>
      <c r="B41" s="207"/>
      <c r="C41" s="102" t="str">
        <f>IF(A40&gt;0,VLOOKUP(A40,seznam!$A$2:$C$129,2),"------")</f>
        <v>Hoch Vítek</v>
      </c>
      <c r="D41" s="83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>3:0   (0;0;0;;)</v>
      </c>
      <c r="E41" s="83"/>
      <c r="F41" s="86"/>
      <c r="G41" s="90"/>
    </row>
    <row r="42" spans="1:7" ht="12" customHeight="1">
      <c r="A42" s="209">
        <v>16</v>
      </c>
      <c r="B42" s="207">
        <v>21</v>
      </c>
      <c r="C42" s="81" t="str">
        <f>IF(A42&gt;0,VLOOKUP(A42,seznam!$A$2:$C$129,3),"------")</f>
        <v>MSK Břeclav</v>
      </c>
      <c r="D42" s="82"/>
      <c r="E42" s="83"/>
      <c r="F42" s="87" t="str">
        <f>IF(zap_pav!W13&gt;zap_pav!Y13,zap_pav!O13,IF(zap_pav!W13&lt;zap_pav!Y13,zap_pav!Q13," "))</f>
        <v>Podrazil David</v>
      </c>
      <c r="G42" s="90"/>
    </row>
    <row r="43" spans="1:7" ht="12" customHeight="1">
      <c r="A43" s="210"/>
      <c r="B43" s="207"/>
      <c r="C43" s="101" t="str">
        <f>IF(A42&gt;0,VLOOKUP(A42,seznam!$A$2:$C$129,2),"------")</f>
        <v>Vacek Jan</v>
      </c>
      <c r="D43" s="82"/>
      <c r="E43" s="83"/>
      <c r="F43" s="86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>3:1   (-10;11;7;3;)</v>
      </c>
      <c r="G43" s="89"/>
    </row>
    <row r="44" spans="1:7" ht="12" customHeight="1">
      <c r="A44" s="209"/>
      <c r="B44" s="207">
        <v>22</v>
      </c>
      <c r="C44" s="84" t="str">
        <f>IF(A44&gt;0,VLOOKUP(A44,seznam!$A$2:$C$129,3),"------")</f>
        <v>------</v>
      </c>
      <c r="D44" s="85" t="str">
        <f>IF(zap_pav!J12&gt;zap_pav!L12,zap_pav!B12,IF(zap_pav!J12&lt;zap_pav!L12,zap_pav!D12," "))</f>
        <v>Vacek Jan</v>
      </c>
      <c r="E44" s="83"/>
      <c r="F44" s="86"/>
      <c r="G44" s="89"/>
    </row>
    <row r="45" spans="1:7" ht="12" customHeight="1">
      <c r="A45" s="210"/>
      <c r="B45" s="207"/>
      <c r="C45" s="102" t="str">
        <f>IF(A44&gt;0,VLOOKUP(A44,seznam!$A$2:$C$129,2),"------")</f>
        <v>------</v>
      </c>
      <c r="D45" s="83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>3:0   (;;;;)</v>
      </c>
      <c r="E45" s="86"/>
      <c r="F45" s="86"/>
      <c r="G45" s="89"/>
    </row>
    <row r="46" spans="1:7" ht="12" customHeight="1">
      <c r="A46" s="209"/>
      <c r="B46" s="207">
        <v>23</v>
      </c>
      <c r="C46" s="81" t="str">
        <f>IF(A46&gt;0,VLOOKUP(A46,seznam!$A$2:$C$129,3),"------")</f>
        <v>------</v>
      </c>
      <c r="D46" s="82"/>
      <c r="E46" s="87" t="str">
        <f>IF(zap_pav!W7&gt;zap_pav!Y7,zap_pav!O7,IF(zap_pav!W7&lt;zap_pav!Y7,zap_pav!Q7," "))</f>
        <v>Podrazil David</v>
      </c>
      <c r="F46" s="86"/>
      <c r="G46" s="89"/>
    </row>
    <row r="47" spans="1:7" ht="12" customHeight="1">
      <c r="A47" s="210"/>
      <c r="B47" s="207"/>
      <c r="C47" s="101" t="str">
        <f>IF(A46&gt;0,VLOOKUP(A46,seznam!$A$2:$C$129,2),"------")</f>
        <v>------</v>
      </c>
      <c r="D47" s="82"/>
      <c r="E47" s="86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>3:0   (7;8;7;;)</v>
      </c>
      <c r="F47" s="83"/>
      <c r="G47" s="89"/>
    </row>
    <row r="48" spans="1:7" ht="12" customHeight="1">
      <c r="A48" s="209">
        <v>7</v>
      </c>
      <c r="B48" s="207">
        <v>24</v>
      </c>
      <c r="C48" s="84" t="str">
        <f>IF(A48&gt;0,VLOOKUP(A48,seznam!$A$2:$C$129,3),"------")</f>
        <v>SKST Hodonín</v>
      </c>
      <c r="D48" s="85" t="str">
        <f>IF(zap_pav!J13&gt;zap_pav!L13,zap_pav!B13,IF(zap_pav!J13&lt;zap_pav!L13,zap_pav!D13," "))</f>
        <v>Podrazil David</v>
      </c>
      <c r="E48" s="86"/>
      <c r="F48" s="83"/>
      <c r="G48" s="89"/>
    </row>
    <row r="49" spans="1:7" ht="12" customHeight="1">
      <c r="A49" s="210"/>
      <c r="B49" s="207"/>
      <c r="C49" s="102" t="str">
        <f>IF(A48&gt;0,VLOOKUP(A48,seznam!$A$2:$C$129,2),"------")</f>
        <v>Podrazil David</v>
      </c>
      <c r="D49" s="83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>3:0   (0;0;0;;)</v>
      </c>
      <c r="E49" s="83"/>
      <c r="F49" s="83"/>
      <c r="G49" s="89"/>
    </row>
    <row r="50" spans="1:7" ht="12" customHeight="1">
      <c r="A50" s="209">
        <v>9</v>
      </c>
      <c r="B50" s="207">
        <v>25</v>
      </c>
      <c r="C50" s="81" t="str">
        <f>IF(A50&gt;0,VLOOKUP(A50,seznam!$A$2:$C$129,3),"------")</f>
        <v>MSK Břeclav</v>
      </c>
      <c r="D50" s="82"/>
      <c r="E50" s="83"/>
      <c r="F50" s="83"/>
      <c r="G50" s="92" t="str">
        <f>IF(zap_pav!W17&gt;zap_pav!Y17,zap_pav!O17,IF(zap_pav!W17&lt;zap_pav!Y17,zap_pav!Q17," "))</f>
        <v>Ilčíková Anežka</v>
      </c>
    </row>
    <row r="51" spans="1:7" ht="12" customHeight="1">
      <c r="A51" s="210"/>
      <c r="B51" s="207"/>
      <c r="C51" s="101" t="str">
        <f>IF(A50&gt;0,VLOOKUP(A50,seznam!$A$2:$C$129,2),"------")</f>
        <v>Vališ Dominik</v>
      </c>
      <c r="D51" s="82"/>
      <c r="E51" s="83"/>
      <c r="F51" s="83"/>
      <c r="G51" s="86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3:2   (7;-10;-9;6;6)</v>
      </c>
    </row>
    <row r="52" spans="1:7" ht="12" customHeight="1">
      <c r="A52" s="209"/>
      <c r="B52" s="207">
        <v>26</v>
      </c>
      <c r="C52" s="84" t="str">
        <f>IF(A52&gt;0,VLOOKUP(A52,seznam!$A$2:$C$129,3),"------")</f>
        <v>------</v>
      </c>
      <c r="D52" s="85" t="str">
        <f>IF(zap_pav!J14&gt;zap_pav!L14,zap_pav!B14,IF(zap_pav!J14&lt;zap_pav!L14,zap_pav!D14," "))</f>
        <v>Vališ Dominik</v>
      </c>
      <c r="E52" s="83"/>
      <c r="F52" s="83"/>
      <c r="G52" s="86"/>
    </row>
    <row r="53" spans="1:7" ht="12" customHeight="1">
      <c r="A53" s="210"/>
      <c r="B53" s="207"/>
      <c r="C53" s="102" t="str">
        <f>IF(A52&gt;0,VLOOKUP(A52,seznam!$A$2:$C$129,2),"------")</f>
        <v>------</v>
      </c>
      <c r="D53" s="83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>3:0   (;;;;)</v>
      </c>
      <c r="E53" s="86"/>
      <c r="F53" s="83"/>
      <c r="G53" s="86"/>
    </row>
    <row r="54" spans="1:7" ht="12" customHeight="1">
      <c r="A54" s="209"/>
      <c r="B54" s="207">
        <v>27</v>
      </c>
      <c r="C54" s="81" t="str">
        <f>IF(A54&gt;0,VLOOKUP(A54,seznam!$A$2:$C$129,3),"------")</f>
        <v>------</v>
      </c>
      <c r="D54" s="82"/>
      <c r="E54" s="87" t="str">
        <f>IF(zap_pav!W8&gt;zap_pav!Y8,zap_pav!O8,IF(zap_pav!W8&lt;zap_pav!Y8,zap_pav!Q8," "))</f>
        <v>Hrubý Otto</v>
      </c>
      <c r="F54" s="83"/>
      <c r="G54" s="86"/>
    </row>
    <row r="55" spans="1:7" ht="12" customHeight="1">
      <c r="A55" s="210"/>
      <c r="B55" s="207"/>
      <c r="C55" s="101" t="str">
        <f>IF(A54&gt;0,VLOOKUP(A54,seznam!$A$2:$C$129,2),"------")</f>
        <v>------</v>
      </c>
      <c r="D55" s="82"/>
      <c r="E55" s="86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>3:1   (8;7;-7;8;)</v>
      </c>
      <c r="F55" s="86"/>
      <c r="G55" s="86"/>
    </row>
    <row r="56" spans="1:7" ht="12" customHeight="1">
      <c r="A56" s="209">
        <v>12</v>
      </c>
      <c r="B56" s="207">
        <v>28</v>
      </c>
      <c r="C56" s="84" t="str">
        <f>IF(A56&gt;0,VLOOKUP(A56,seznam!$A$2:$C$129,3),"------")</f>
        <v>Slovan Hodonín</v>
      </c>
      <c r="D56" s="85" t="str">
        <f>IF(zap_pav!J15&gt;zap_pav!L15,zap_pav!B15,IF(zap_pav!J15&lt;zap_pav!L15,zap_pav!D15," "))</f>
        <v>Hrubý Otto</v>
      </c>
      <c r="E56" s="86"/>
      <c r="F56" s="86"/>
      <c r="G56" s="86"/>
    </row>
    <row r="57" spans="1:7" ht="12" customHeight="1">
      <c r="A57" s="210"/>
      <c r="B57" s="207"/>
      <c r="C57" s="102" t="str">
        <f>IF(A56&gt;0,VLOOKUP(A56,seznam!$A$2:$C$129,2),"------")</f>
        <v>Hrubý Otto</v>
      </c>
      <c r="D57" s="83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>3:0   (0;0;0;;)</v>
      </c>
      <c r="E57" s="83"/>
      <c r="F57" s="86"/>
      <c r="G57" s="86"/>
    </row>
    <row r="58" spans="1:7" ht="12" customHeight="1">
      <c r="A58" s="209">
        <v>17</v>
      </c>
      <c r="B58" s="207">
        <v>29</v>
      </c>
      <c r="C58" s="81" t="str">
        <f>IF(A58&gt;0,VLOOKUP(A58,seznam!$A$2:$C$129,3),"------")</f>
        <v>Orel Boskovice</v>
      </c>
      <c r="D58" s="82"/>
      <c r="E58" s="83"/>
      <c r="F58" s="87" t="str">
        <f>IF(zap_pav!W14&gt;zap_pav!Y14,zap_pav!O14,IF(zap_pav!W14&lt;zap_pav!Y14,zap_pav!Q14," "))</f>
        <v>Ilčíková Anežka</v>
      </c>
      <c r="G58" s="86"/>
    </row>
    <row r="59" spans="1:7" ht="12" customHeight="1">
      <c r="A59" s="210"/>
      <c r="B59" s="207"/>
      <c r="C59" s="101" t="str">
        <f>IF(A58&gt;0,VLOOKUP(A58,seznam!$A$2:$C$129,2),"------")</f>
        <v>Héna Jaroslav</v>
      </c>
      <c r="D59" s="82"/>
      <c r="E59" s="83"/>
      <c r="F59" s="86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>3:0   (8;3;2;;)</v>
      </c>
      <c r="G59" s="83"/>
    </row>
    <row r="60" spans="1:7" ht="12" customHeight="1">
      <c r="A60" s="209">
        <v>25</v>
      </c>
      <c r="B60" s="207">
        <v>30</v>
      </c>
      <c r="C60" s="84" t="str">
        <f>IF(A60&gt;0,VLOOKUP(A60,seznam!$A$2:$C$129,3),"------")</f>
        <v>SKST Nový Lískovec</v>
      </c>
      <c r="D60" s="85" t="str">
        <f>IF(zap_pav!J16&gt;zap_pav!L16,zap_pav!B16,IF(zap_pav!J16&lt;zap_pav!L16,zap_pav!D16," "))</f>
        <v>Dočekal Petr</v>
      </c>
      <c r="E60" s="83"/>
      <c r="F60" s="86"/>
      <c r="G60" s="83"/>
    </row>
    <row r="61" spans="1:7" ht="12" customHeight="1">
      <c r="A61" s="210"/>
      <c r="B61" s="207"/>
      <c r="C61" s="102" t="str">
        <f>IF(A60&gt;0,VLOOKUP(A60,seznam!$A$2:$C$129,2),"------")</f>
        <v>Dočekal Petr</v>
      </c>
      <c r="D61" s="83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>3:2   (5;-8;-7;6;6)</v>
      </c>
      <c r="E61" s="86"/>
      <c r="F61" s="86"/>
      <c r="G61" s="83"/>
    </row>
    <row r="62" spans="1:7" ht="12" customHeight="1">
      <c r="A62" s="209"/>
      <c r="B62" s="207">
        <v>31</v>
      </c>
      <c r="C62" s="81" t="str">
        <f>IF(A62&gt;0,VLOOKUP(A62,seznam!$A$2:$C$129,3),"------")</f>
        <v>------</v>
      </c>
      <c r="D62" s="82"/>
      <c r="E62" s="87" t="str">
        <f>IF(zap_pav!W9&gt;zap_pav!Y9,zap_pav!O9,IF(zap_pav!W9&lt;zap_pav!Y9,zap_pav!Q9," "))</f>
        <v>Ilčíková Anežka</v>
      </c>
      <c r="F62" s="86"/>
      <c r="G62" s="83"/>
    </row>
    <row r="63" spans="1:7" ht="12" customHeight="1">
      <c r="A63" s="210"/>
      <c r="B63" s="207"/>
      <c r="C63" s="101" t="str">
        <f>IF(A62&gt;0,VLOOKUP(A62,seznam!$A$2:$C$129,2),"------")</f>
        <v>------</v>
      </c>
      <c r="D63" s="82"/>
      <c r="E63" s="86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>3:0   (12;5;7;;)</v>
      </c>
      <c r="F63" s="83"/>
      <c r="G63" s="83"/>
    </row>
    <row r="64" spans="1:7" ht="12" customHeight="1">
      <c r="A64" s="209">
        <v>2</v>
      </c>
      <c r="B64" s="139">
        <v>32</v>
      </c>
      <c r="C64" s="84" t="str">
        <f>IF(A64&gt;0,VLOOKUP(A64,seznam!$A$2:$C$129,3),"------")</f>
        <v>SKST Hodonín</v>
      </c>
      <c r="D64" s="85" t="str">
        <f>IF(zap_pav!J17&gt;zap_pav!L17,zap_pav!B17,IF(zap_pav!J17&lt;zap_pav!L17,zap_pav!D17," "))</f>
        <v>Ilčíková Anežka</v>
      </c>
      <c r="E64" s="86"/>
      <c r="F64" s="83"/>
      <c r="G64" s="83"/>
    </row>
    <row r="65" spans="1:7" ht="12" customHeight="1">
      <c r="A65" s="210"/>
      <c r="B65" s="169"/>
      <c r="C65" s="102" t="str">
        <f>IF(A64&gt;0,VLOOKUP(A64,seznam!$A$2:$C$129,2),"------")</f>
        <v>Ilčíková Anežka</v>
      </c>
      <c r="D65" s="83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>3:0   (0;0;0;;)</v>
      </c>
      <c r="E65" s="83"/>
      <c r="F65" s="83"/>
      <c r="G65" s="83"/>
    </row>
    <row r="66" spans="1:7" ht="12" customHeight="1">
      <c r="A66" s="80"/>
      <c r="B66" s="80"/>
      <c r="C66" s="93"/>
      <c r="D66" s="83"/>
      <c r="E66" s="83"/>
      <c r="F66" s="94"/>
      <c r="G66" s="94"/>
    </row>
    <row r="67" ht="12.75">
      <c r="C67" s="53"/>
    </row>
  </sheetData>
  <sheetProtection/>
  <mergeCells count="65">
    <mergeCell ref="A18:A19"/>
    <mergeCell ref="A10:A11"/>
    <mergeCell ref="A12:A13"/>
    <mergeCell ref="A14:A15"/>
    <mergeCell ref="A16:A17"/>
    <mergeCell ref="A2:A3"/>
    <mergeCell ref="A4:A5"/>
    <mergeCell ref="A6:A7"/>
    <mergeCell ref="A8:A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4:A45"/>
    <mergeCell ref="A64:A65"/>
    <mergeCell ref="B10:B11"/>
    <mergeCell ref="B12:B13"/>
    <mergeCell ref="B14:B15"/>
    <mergeCell ref="B16:B17"/>
    <mergeCell ref="B30:B31"/>
    <mergeCell ref="B32:B33"/>
    <mergeCell ref="B64:B65"/>
    <mergeCell ref="A52:A53"/>
    <mergeCell ref="A54:A55"/>
    <mergeCell ref="B22:B23"/>
    <mergeCell ref="B24:B25"/>
    <mergeCell ref="A60:A61"/>
    <mergeCell ref="A62:A63"/>
    <mergeCell ref="A56:A57"/>
    <mergeCell ref="A58:A59"/>
    <mergeCell ref="A46:A47"/>
    <mergeCell ref="A48:A49"/>
    <mergeCell ref="A42:A43"/>
    <mergeCell ref="A50:A51"/>
    <mergeCell ref="B38:B39"/>
    <mergeCell ref="B40:B41"/>
    <mergeCell ref="B2:B3"/>
    <mergeCell ref="B4:B5"/>
    <mergeCell ref="B6:B7"/>
    <mergeCell ref="B8:B9"/>
    <mergeCell ref="B26:B27"/>
    <mergeCell ref="B28:B29"/>
    <mergeCell ref="B18:B19"/>
    <mergeCell ref="B20:B21"/>
    <mergeCell ref="B50:B51"/>
    <mergeCell ref="B52:B53"/>
    <mergeCell ref="B54:B55"/>
    <mergeCell ref="B56:B57"/>
    <mergeCell ref="B1:G1"/>
    <mergeCell ref="B58:B59"/>
    <mergeCell ref="B60:B61"/>
    <mergeCell ref="B62:B63"/>
    <mergeCell ref="B42:B43"/>
    <mergeCell ref="B44:B45"/>
    <mergeCell ref="B46:B47"/>
    <mergeCell ref="B48:B49"/>
    <mergeCell ref="B34:B35"/>
    <mergeCell ref="B36:B37"/>
  </mergeCells>
  <printOptions/>
  <pageMargins left="0.1968503937007874" right="0.1968503937007874" top="0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T20" sqref="T20"/>
    </sheetView>
  </sheetViews>
  <sheetFormatPr defaultColWidth="9.00390625" defaultRowHeight="12.75"/>
  <cols>
    <col min="1" max="1" width="4.375" style="39" customWidth="1"/>
    <col min="2" max="2" width="18.75390625" style="39" customWidth="1"/>
    <col min="3" max="3" width="2.75390625" style="69" customWidth="1"/>
    <col min="4" max="4" width="18.75390625" style="39" customWidth="1"/>
    <col min="5" max="12" width="2.75390625" style="39" customWidth="1"/>
    <col min="13" max="13" width="3.75390625" style="39" customWidth="1"/>
    <col min="14" max="14" width="4.375" style="0" customWidth="1"/>
    <col min="15" max="15" width="18.75390625" style="0" customWidth="1"/>
    <col min="16" max="16" width="2.75390625" style="0" customWidth="1"/>
    <col min="17" max="17" width="18.75390625" style="0" customWidth="1"/>
    <col min="18" max="25" width="2.75390625" style="0" customWidth="1"/>
  </cols>
  <sheetData>
    <row r="1" spans="1:25" ht="13.5" thickBot="1">
      <c r="A1" s="212" t="s">
        <v>22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212" t="s">
        <v>23</v>
      </c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2.75">
      <c r="A2" s="56">
        <v>1</v>
      </c>
      <c r="B2" s="57" t="str">
        <f>pavouk!C3</f>
        <v>Ševčíková Klára</v>
      </c>
      <c r="C2" s="58" t="s">
        <v>10</v>
      </c>
      <c r="D2" s="10" t="str">
        <f>pavouk!C5</f>
        <v>------</v>
      </c>
      <c r="E2" s="45"/>
      <c r="F2" s="46"/>
      <c r="G2" s="46"/>
      <c r="H2" s="46"/>
      <c r="I2" s="63"/>
      <c r="J2" s="61">
        <v>3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6">
        <v>1</v>
      </c>
      <c r="O2" s="57" t="str">
        <f>pavouk!D4</f>
        <v>Ševčíková Klára</v>
      </c>
      <c r="P2" s="58" t="s">
        <v>10</v>
      </c>
      <c r="Q2" s="10" t="str">
        <f>pavouk!D8</f>
        <v>Ondrovčák Radek</v>
      </c>
      <c r="R2" s="45" t="s">
        <v>122</v>
      </c>
      <c r="S2" s="46" t="s">
        <v>37</v>
      </c>
      <c r="T2" s="46" t="s">
        <v>116</v>
      </c>
      <c r="U2" s="46" t="s">
        <v>111</v>
      </c>
      <c r="V2" s="63"/>
      <c r="W2" s="6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1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 ht="12.75">
      <c r="A3" s="59">
        <v>2</v>
      </c>
      <c r="B3" s="54" t="str">
        <f>pavouk!C7</f>
        <v>Ondrovčák Radek</v>
      </c>
      <c r="C3" s="55" t="s">
        <v>10</v>
      </c>
      <c r="D3" s="11" t="str">
        <f>pavouk!C9</f>
        <v>Kubík Josef</v>
      </c>
      <c r="E3" s="47" t="s">
        <v>38</v>
      </c>
      <c r="F3" s="44" t="s">
        <v>114</v>
      </c>
      <c r="G3" s="44" t="s">
        <v>129</v>
      </c>
      <c r="H3" s="44"/>
      <c r="I3" s="64"/>
      <c r="J3" s="6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9">
        <v>2</v>
      </c>
      <c r="O3" s="54" t="str">
        <f>pavouk!D12</f>
        <v>Babušík Tomáš</v>
      </c>
      <c r="P3" s="55" t="s">
        <v>10</v>
      </c>
      <c r="Q3" s="54" t="str">
        <f>pavouk!D16</f>
        <v>Vašík Michal</v>
      </c>
      <c r="R3" s="47" t="s">
        <v>37</v>
      </c>
      <c r="S3" s="44" t="s">
        <v>38</v>
      </c>
      <c r="T3" s="44" t="s">
        <v>115</v>
      </c>
      <c r="U3" s="44" t="s">
        <v>38</v>
      </c>
      <c r="V3" s="64"/>
      <c r="W3" s="6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1</v>
      </c>
    </row>
    <row r="4" spans="1:25" ht="12.75">
      <c r="A4" s="59">
        <v>3</v>
      </c>
      <c r="B4" s="54" t="str">
        <f>pavouk!C11</f>
        <v>Babušík Tomáš</v>
      </c>
      <c r="C4" s="55" t="s">
        <v>10</v>
      </c>
      <c r="D4" s="11" t="str">
        <f>pavouk!C13</f>
        <v>------</v>
      </c>
      <c r="E4" s="47"/>
      <c r="F4" s="44"/>
      <c r="G4" s="44"/>
      <c r="H4" s="44"/>
      <c r="I4" s="64"/>
      <c r="J4" s="62">
        <v>3</v>
      </c>
      <c r="K4" s="26" t="s">
        <v>7</v>
      </c>
      <c r="L4" s="27">
        <v>0</v>
      </c>
      <c r="N4" s="59">
        <v>3</v>
      </c>
      <c r="O4" s="54" t="str">
        <f>pavouk!D20</f>
        <v>Hromek Filip</v>
      </c>
      <c r="P4" s="55" t="s">
        <v>10</v>
      </c>
      <c r="Q4" s="11" t="str">
        <f>pavouk!D24</f>
        <v>Juras Martin</v>
      </c>
      <c r="R4" s="47" t="s">
        <v>36</v>
      </c>
      <c r="S4" s="44" t="s">
        <v>108</v>
      </c>
      <c r="T4" s="44" t="s">
        <v>108</v>
      </c>
      <c r="U4" s="44"/>
      <c r="V4" s="64"/>
      <c r="W4" s="62">
        <f aca="true" t="shared" si="0" ref="W4:W9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aca="true" t="shared" si="1" ref="Y4:Y9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ht="12.75">
      <c r="A5" s="59">
        <v>4</v>
      </c>
      <c r="B5" s="54" t="str">
        <f>pavouk!C15</f>
        <v>------</v>
      </c>
      <c r="C5" s="55" t="s">
        <v>10</v>
      </c>
      <c r="D5" s="11" t="str">
        <f>pavouk!C17</f>
        <v>Vašík Michal</v>
      </c>
      <c r="E5" s="47"/>
      <c r="F5" s="44"/>
      <c r="G5" s="44"/>
      <c r="H5" s="44"/>
      <c r="I5" s="64"/>
      <c r="J5" s="62">
        <f aca="true" t="shared" si="2" ref="J4:J17">IF(AND(LEN(E5)&gt;0,MID(E5,1,1)&lt;&gt;"-"),"1","0")+IF(AND(LEN(F5)&gt;0,MID(F5,1,1)&lt;&gt;"-"),"1","0")+IF(AND(LEN(G5)&gt;0,MID(G5,1,1)&lt;&gt;"-"),"1","0")+IF(AND(LEN(H5)&gt;0,MID(H5,1,1)&lt;&gt;"-"),"1","0")+IF(AND(LEN(I5)&gt;0,MID(I5,1,1)&lt;&gt;"-"),"1","0")</f>
        <v>0</v>
      </c>
      <c r="K5" s="26" t="s">
        <v>7</v>
      </c>
      <c r="L5" s="27">
        <v>3</v>
      </c>
      <c r="N5" s="59">
        <v>4</v>
      </c>
      <c r="O5" s="54" t="str">
        <f>pavouk!D28</f>
        <v>Henek Dominik</v>
      </c>
      <c r="P5" s="55" t="s">
        <v>10</v>
      </c>
      <c r="Q5" s="11" t="str">
        <f>pavouk!D32</f>
        <v>Šprtová Karolína</v>
      </c>
      <c r="R5" s="47" t="s">
        <v>38</v>
      </c>
      <c r="S5" s="44" t="s">
        <v>28</v>
      </c>
      <c r="T5" s="44" t="s">
        <v>122</v>
      </c>
      <c r="U5" s="44" t="s">
        <v>107</v>
      </c>
      <c r="V5" s="64"/>
      <c r="W5" s="62">
        <f t="shared" si="0"/>
        <v>3</v>
      </c>
      <c r="X5" s="26" t="s">
        <v>7</v>
      </c>
      <c r="Y5" s="27">
        <f t="shared" si="1"/>
        <v>1</v>
      </c>
    </row>
    <row r="6" spans="1:25" ht="12.75">
      <c r="A6" s="59">
        <v>5</v>
      </c>
      <c r="B6" s="54" t="str">
        <f>pavouk!C19</f>
        <v>Hromek Filip</v>
      </c>
      <c r="C6" s="55" t="s">
        <v>10</v>
      </c>
      <c r="D6" s="11" t="str">
        <f>pavouk!C21</f>
        <v>------</v>
      </c>
      <c r="E6" s="47"/>
      <c r="F6" s="44"/>
      <c r="G6" s="44"/>
      <c r="H6" s="44"/>
      <c r="I6" s="64"/>
      <c r="J6" s="62">
        <v>3</v>
      </c>
      <c r="K6" s="26" t="s">
        <v>7</v>
      </c>
      <c r="L6" s="27">
        <f>IF(AND(LEN(E6)&gt;0,MID(E6,1,1)="-"),"1","0")+IF(AND(LEN(F6)&gt;0,MID(F6,1,1)="-"),"1","0")+IF(AND(LEN(G6)&gt;0,MID(G6,1,1)="-"),"1","0")+IF(AND(LEN(H6)&gt;0,MID(H6,1,1)="-"),"1","0")+IF(AND(LEN(I6)&gt;0,MID(I6,1,1)="-"),"1","0")</f>
        <v>0</v>
      </c>
      <c r="N6" s="59">
        <v>5</v>
      </c>
      <c r="O6" s="54" t="str">
        <f>pavouk!D36</f>
        <v>Zukal Adam</v>
      </c>
      <c r="P6" s="55" t="s">
        <v>10</v>
      </c>
      <c r="Q6" s="11" t="str">
        <f>pavouk!D40</f>
        <v>Hoch Vítek</v>
      </c>
      <c r="R6" s="47" t="s">
        <v>115</v>
      </c>
      <c r="S6" s="44" t="s">
        <v>114</v>
      </c>
      <c r="T6" s="44" t="s">
        <v>108</v>
      </c>
      <c r="U6" s="44" t="s">
        <v>38</v>
      </c>
      <c r="V6" s="64"/>
      <c r="W6" s="62">
        <f t="shared" si="0"/>
        <v>3</v>
      </c>
      <c r="X6" s="26" t="s">
        <v>7</v>
      </c>
      <c r="Y6" s="27">
        <f t="shared" si="1"/>
        <v>1</v>
      </c>
    </row>
    <row r="7" spans="1:25" ht="12.75">
      <c r="A7" s="59">
        <v>6</v>
      </c>
      <c r="B7" s="54" t="str">
        <f>pavouk!C23</f>
        <v>------</v>
      </c>
      <c r="C7" s="55" t="s">
        <v>10</v>
      </c>
      <c r="D7" s="11" t="str">
        <f>pavouk!C25</f>
        <v>Juras Martin</v>
      </c>
      <c r="E7" s="47"/>
      <c r="F7" s="44"/>
      <c r="G7" s="44"/>
      <c r="H7" s="44"/>
      <c r="I7" s="64"/>
      <c r="J7" s="62">
        <f t="shared" si="2"/>
        <v>0</v>
      </c>
      <c r="K7" s="26" t="s">
        <v>7</v>
      </c>
      <c r="L7" s="27">
        <v>3</v>
      </c>
      <c r="N7" s="59">
        <v>6</v>
      </c>
      <c r="O7" s="54" t="str">
        <f>pavouk!D44</f>
        <v>Vacek Jan</v>
      </c>
      <c r="P7" s="55" t="s">
        <v>10</v>
      </c>
      <c r="Q7" s="11" t="str">
        <f>pavouk!D48</f>
        <v>Podrazil David</v>
      </c>
      <c r="R7" s="47" t="s">
        <v>113</v>
      </c>
      <c r="S7" s="44" t="s">
        <v>115</v>
      </c>
      <c r="T7" s="44" t="s">
        <v>113</v>
      </c>
      <c r="U7" s="44"/>
      <c r="V7" s="64"/>
      <c r="W7" s="62">
        <f t="shared" si="0"/>
        <v>0</v>
      </c>
      <c r="X7" s="26" t="s">
        <v>7</v>
      </c>
      <c r="Y7" s="27">
        <f t="shared" si="1"/>
        <v>3</v>
      </c>
    </row>
    <row r="8" spans="1:25" ht="12.75">
      <c r="A8" s="59">
        <v>7</v>
      </c>
      <c r="B8" s="54" t="str">
        <f>pavouk!C27</f>
        <v>Henek Dominik</v>
      </c>
      <c r="C8" s="55" t="s">
        <v>10</v>
      </c>
      <c r="D8" s="11" t="str">
        <f>pavouk!C29</f>
        <v>------</v>
      </c>
      <c r="E8" s="47"/>
      <c r="F8" s="44"/>
      <c r="G8" s="44"/>
      <c r="H8" s="44"/>
      <c r="I8" s="64"/>
      <c r="J8" s="62">
        <v>3</v>
      </c>
      <c r="K8" s="26" t="s">
        <v>7</v>
      </c>
      <c r="L8" s="27">
        <v>0</v>
      </c>
      <c r="N8" s="59">
        <v>7</v>
      </c>
      <c r="O8" s="54" t="str">
        <f>pavouk!D52</f>
        <v>Vališ Dominik</v>
      </c>
      <c r="P8" s="55" t="s">
        <v>10</v>
      </c>
      <c r="Q8" s="11" t="str">
        <f>pavouk!D56</f>
        <v>Hrubý Otto</v>
      </c>
      <c r="R8" s="70" t="s">
        <v>115</v>
      </c>
      <c r="S8" s="71" t="s">
        <v>113</v>
      </c>
      <c r="T8" s="71" t="s">
        <v>114</v>
      </c>
      <c r="U8" s="71" t="s">
        <v>115</v>
      </c>
      <c r="V8" s="72"/>
      <c r="W8" s="62">
        <f t="shared" si="0"/>
        <v>1</v>
      </c>
      <c r="X8" s="26" t="s">
        <v>7</v>
      </c>
      <c r="Y8" s="27">
        <f t="shared" si="1"/>
        <v>3</v>
      </c>
    </row>
    <row r="9" spans="1:25" ht="13.5" thickBot="1">
      <c r="A9" s="59">
        <v>8</v>
      </c>
      <c r="B9" s="54" t="str">
        <f>pavouk!C31</f>
        <v>------</v>
      </c>
      <c r="C9" s="55" t="s">
        <v>10</v>
      </c>
      <c r="D9" s="11" t="str">
        <f>pavouk!C33</f>
        <v>Šprtová Karolína</v>
      </c>
      <c r="E9" s="47"/>
      <c r="F9" s="44"/>
      <c r="G9" s="44"/>
      <c r="H9" s="44"/>
      <c r="I9" s="64"/>
      <c r="J9" s="62">
        <f t="shared" si="2"/>
        <v>0</v>
      </c>
      <c r="K9" s="26" t="s">
        <v>7</v>
      </c>
      <c r="L9" s="27">
        <v>3</v>
      </c>
      <c r="N9" s="60">
        <v>8</v>
      </c>
      <c r="O9" s="65" t="str">
        <f>pavouk!D60</f>
        <v>Dočekal Petr</v>
      </c>
      <c r="P9" s="66" t="s">
        <v>10</v>
      </c>
      <c r="Q9" s="12" t="str">
        <f>pavouk!D64</f>
        <v>Ilčíková Anežka</v>
      </c>
      <c r="R9" s="48" t="s">
        <v>119</v>
      </c>
      <c r="S9" s="49" t="s">
        <v>116</v>
      </c>
      <c r="T9" s="49" t="s">
        <v>113</v>
      </c>
      <c r="U9" s="49"/>
      <c r="V9" s="67"/>
      <c r="W9" s="68">
        <f t="shared" si="0"/>
        <v>0</v>
      </c>
      <c r="X9" s="29" t="s">
        <v>7</v>
      </c>
      <c r="Y9" s="30">
        <f t="shared" si="1"/>
        <v>3</v>
      </c>
    </row>
    <row r="10" spans="1:25" ht="13.5" thickBot="1">
      <c r="A10" s="59">
        <v>9</v>
      </c>
      <c r="B10" s="54" t="str">
        <f>pavouk!C35</f>
        <v>Zukal Adam</v>
      </c>
      <c r="C10" s="55" t="s">
        <v>10</v>
      </c>
      <c r="D10" s="11" t="str">
        <f>pavouk!C37</f>
        <v>------</v>
      </c>
      <c r="E10" s="47"/>
      <c r="F10" s="44"/>
      <c r="G10" s="44"/>
      <c r="H10" s="44"/>
      <c r="I10" s="64"/>
      <c r="J10" s="62">
        <v>3</v>
      </c>
      <c r="K10" s="26" t="s">
        <v>7</v>
      </c>
      <c r="L10" s="27">
        <f>IF(AND(LEN(E10)&gt;0,MID(E10,1,1)="-"),"1","0")+IF(AND(LEN(F10)&gt;0,MID(F10,1,1)="-"),"1","0")+IF(AND(LEN(G10)&gt;0,MID(G10,1,1)="-"),"1","0")+IF(AND(LEN(H10)&gt;0,MID(H10,1,1)="-"),"1","0")+IF(AND(LEN(I10)&gt;0,MID(I10,1,1)="-"),"1","0")</f>
        <v>0</v>
      </c>
      <c r="N10" s="211" t="s">
        <v>24</v>
      </c>
      <c r="O10" s="211"/>
      <c r="P10" s="211"/>
      <c r="Q10" s="211"/>
      <c r="R10" s="212"/>
      <c r="S10" s="212"/>
      <c r="T10" s="212"/>
      <c r="U10" s="212"/>
      <c r="V10" s="212"/>
      <c r="W10" s="212"/>
      <c r="X10" s="212"/>
      <c r="Y10" s="212"/>
    </row>
    <row r="11" spans="1:25" ht="12.75">
      <c r="A11" s="59">
        <v>10</v>
      </c>
      <c r="B11" s="54" t="str">
        <f>pavouk!C39</f>
        <v>------</v>
      </c>
      <c r="C11" s="55" t="s">
        <v>10</v>
      </c>
      <c r="D11" s="11" t="str">
        <f>pavouk!C41</f>
        <v>Hoch Vítek</v>
      </c>
      <c r="E11" s="47"/>
      <c r="F11" s="44"/>
      <c r="G11" s="44"/>
      <c r="H11" s="44"/>
      <c r="I11" s="64"/>
      <c r="J11" s="62">
        <f t="shared" si="2"/>
        <v>0</v>
      </c>
      <c r="K11" s="26" t="s">
        <v>7</v>
      </c>
      <c r="L11" s="27">
        <v>3</v>
      </c>
      <c r="N11" s="56">
        <v>1</v>
      </c>
      <c r="O11" s="57" t="str">
        <f>pavouk!E6</f>
        <v>Ondrovčák Radek</v>
      </c>
      <c r="P11" s="58" t="s">
        <v>10</v>
      </c>
      <c r="Q11" s="76" t="str">
        <f>pavouk!E14</f>
        <v>Babušík Tomáš</v>
      </c>
      <c r="R11" s="73" t="s">
        <v>115</v>
      </c>
      <c r="S11" s="46" t="s">
        <v>37</v>
      </c>
      <c r="T11" s="46" t="s">
        <v>28</v>
      </c>
      <c r="U11" s="46" t="s">
        <v>28</v>
      </c>
      <c r="V11" s="63"/>
      <c r="W11" s="6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1</v>
      </c>
    </row>
    <row r="12" spans="1:25" ht="12.75">
      <c r="A12" s="59">
        <v>11</v>
      </c>
      <c r="B12" s="54" t="str">
        <f>pavouk!C43</f>
        <v>Vacek Jan</v>
      </c>
      <c r="C12" s="55" t="s">
        <v>10</v>
      </c>
      <c r="D12" s="11" t="str">
        <f>pavouk!C45</f>
        <v>------</v>
      </c>
      <c r="E12" s="47"/>
      <c r="F12" s="44"/>
      <c r="G12" s="44"/>
      <c r="H12" s="44"/>
      <c r="I12" s="64"/>
      <c r="J12" s="62">
        <v>3</v>
      </c>
      <c r="K12" s="26" t="s">
        <v>7</v>
      </c>
      <c r="L12" s="27">
        <f>IF(AND(LEN(E12)&gt;0,MID(E12,1,1)="-"),"1","0")+IF(AND(LEN(F12)&gt;0,MID(F12,1,1)="-"),"1","0")+IF(AND(LEN(G12)&gt;0,MID(G12,1,1)="-"),"1","0")+IF(AND(LEN(H12)&gt;0,MID(H12,1,1)="-"),"1","0")+IF(AND(LEN(I12)&gt;0,MID(I12,1,1)="-"),"1","0")</f>
        <v>0</v>
      </c>
      <c r="N12" s="59">
        <v>2</v>
      </c>
      <c r="O12" s="54" t="str">
        <f>pavouk!E22</f>
        <v>Hromek Filip</v>
      </c>
      <c r="P12" s="55" t="s">
        <v>10</v>
      </c>
      <c r="Q12" s="77" t="str">
        <f>pavouk!E30</f>
        <v>Henek Dominik</v>
      </c>
      <c r="R12" s="74" t="s">
        <v>119</v>
      </c>
      <c r="S12" s="44" t="s">
        <v>38</v>
      </c>
      <c r="T12" s="44" t="s">
        <v>108</v>
      </c>
      <c r="U12" s="44" t="s">
        <v>107</v>
      </c>
      <c r="V12" s="64"/>
      <c r="W12" s="6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3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1</v>
      </c>
    </row>
    <row r="13" spans="1:25" ht="12.75">
      <c r="A13" s="59">
        <v>12</v>
      </c>
      <c r="B13" s="54" t="str">
        <f>pavouk!C47</f>
        <v>------</v>
      </c>
      <c r="C13" s="55" t="s">
        <v>10</v>
      </c>
      <c r="D13" s="11" t="str">
        <f>pavouk!C49</f>
        <v>Podrazil David</v>
      </c>
      <c r="E13" s="47"/>
      <c r="F13" s="44"/>
      <c r="G13" s="44"/>
      <c r="H13" s="44"/>
      <c r="I13" s="64"/>
      <c r="J13" s="62">
        <f t="shared" si="2"/>
        <v>0</v>
      </c>
      <c r="K13" s="26" t="s">
        <v>7</v>
      </c>
      <c r="L13" s="27">
        <v>3</v>
      </c>
      <c r="N13" s="59">
        <v>3</v>
      </c>
      <c r="O13" s="54" t="str">
        <f>pavouk!E38</f>
        <v>Zukal Adam</v>
      </c>
      <c r="P13" s="55" t="s">
        <v>10</v>
      </c>
      <c r="Q13" s="77" t="str">
        <f>pavouk!E46</f>
        <v>Podrazil David</v>
      </c>
      <c r="R13" s="74" t="s">
        <v>120</v>
      </c>
      <c r="S13" s="44" t="s">
        <v>122</v>
      </c>
      <c r="T13" s="44" t="s">
        <v>113</v>
      </c>
      <c r="U13" s="44" t="s">
        <v>111</v>
      </c>
      <c r="V13" s="64"/>
      <c r="W13" s="6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1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3</v>
      </c>
    </row>
    <row r="14" spans="1:25" ht="13.5" thickBot="1">
      <c r="A14" s="59">
        <v>13</v>
      </c>
      <c r="B14" s="54" t="str">
        <f>pavouk!C51</f>
        <v>Vališ Dominik</v>
      </c>
      <c r="C14" s="55" t="s">
        <v>10</v>
      </c>
      <c r="D14" s="11" t="str">
        <f>pavouk!C53</f>
        <v>------</v>
      </c>
      <c r="E14" s="47"/>
      <c r="F14" s="44"/>
      <c r="G14" s="44"/>
      <c r="H14" s="44"/>
      <c r="I14" s="64"/>
      <c r="J14" s="62">
        <v>3</v>
      </c>
      <c r="K14" s="26" t="s">
        <v>7</v>
      </c>
      <c r="L14" s="27">
        <f>IF(AND(LEN(E14)&gt;0,MID(E14,1,1)="-"),"1","0")+IF(AND(LEN(F14)&gt;0,MID(F14,1,1)="-"),"1","0")+IF(AND(LEN(G14)&gt;0,MID(G14,1,1)="-"),"1","0")+IF(AND(LEN(H14)&gt;0,MID(H14,1,1)="-"),"1","0")+IF(AND(LEN(I14)&gt;0,MID(I14,1,1)="-"),"1","0")</f>
        <v>0</v>
      </c>
      <c r="N14" s="60">
        <v>4</v>
      </c>
      <c r="O14" s="65" t="str">
        <f>pavouk!E54</f>
        <v>Hrubý Otto</v>
      </c>
      <c r="P14" s="66" t="s">
        <v>10</v>
      </c>
      <c r="Q14" s="78" t="str">
        <f>pavouk!E62</f>
        <v>Ilčíková Anežka</v>
      </c>
      <c r="R14" s="75" t="s">
        <v>115</v>
      </c>
      <c r="S14" s="49" t="s">
        <v>111</v>
      </c>
      <c r="T14" s="49" t="s">
        <v>117</v>
      </c>
      <c r="U14" s="49"/>
      <c r="V14" s="67"/>
      <c r="W14" s="6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3</v>
      </c>
    </row>
    <row r="15" spans="1:25" ht="13.5" thickBot="1">
      <c r="A15" s="59">
        <v>14</v>
      </c>
      <c r="B15" s="54" t="str">
        <f>pavouk!C55</f>
        <v>------</v>
      </c>
      <c r="C15" s="55" t="s">
        <v>10</v>
      </c>
      <c r="D15" s="11" t="str">
        <f>pavouk!C57</f>
        <v>Hrubý Otto</v>
      </c>
      <c r="E15" s="47"/>
      <c r="F15" s="44"/>
      <c r="G15" s="44"/>
      <c r="H15" s="44"/>
      <c r="I15" s="64"/>
      <c r="J15" s="62">
        <f t="shared" si="2"/>
        <v>0</v>
      </c>
      <c r="K15" s="26" t="s">
        <v>7</v>
      </c>
      <c r="L15" s="27">
        <v>3</v>
      </c>
      <c r="N15" s="211" t="s">
        <v>25</v>
      </c>
      <c r="O15" s="211"/>
      <c r="P15" s="211"/>
      <c r="Q15" s="211"/>
      <c r="R15" s="212"/>
      <c r="S15" s="212"/>
      <c r="T15" s="212"/>
      <c r="U15" s="212"/>
      <c r="V15" s="212"/>
      <c r="W15" s="212"/>
      <c r="X15" s="212"/>
      <c r="Y15" s="212"/>
    </row>
    <row r="16" spans="1:25" ht="12.75">
      <c r="A16" s="59">
        <v>15</v>
      </c>
      <c r="B16" s="54" t="str">
        <f>pavouk!C59</f>
        <v>Héna Jaroslav</v>
      </c>
      <c r="C16" s="55" t="s">
        <v>10</v>
      </c>
      <c r="D16" s="11" t="str">
        <f>pavouk!C61</f>
        <v>Dočekal Petr</v>
      </c>
      <c r="E16" s="47" t="s">
        <v>116</v>
      </c>
      <c r="F16" s="44" t="s">
        <v>108</v>
      </c>
      <c r="G16" s="44" t="s">
        <v>114</v>
      </c>
      <c r="H16" s="44" t="s">
        <v>112</v>
      </c>
      <c r="I16" s="64" t="s">
        <v>112</v>
      </c>
      <c r="J16" s="62">
        <f t="shared" si="2"/>
        <v>2</v>
      </c>
      <c r="K16" s="26" t="s">
        <v>7</v>
      </c>
      <c r="L16" s="27">
        <f>IF(AND(LEN(E16)&gt;0,MID(E16,1,1)="-"),"1","0")+IF(AND(LEN(F16)&gt;0,MID(F16,1,1)="-"),"1","0")+IF(AND(LEN(G16)&gt;0,MID(G16,1,1)="-"),"1","0")+IF(AND(LEN(H16)&gt;0,MID(H16,1,1)="-"),"1","0")+IF(AND(LEN(I16)&gt;0,MID(I16,1,1)="-"),"1","0")</f>
        <v>3</v>
      </c>
      <c r="N16" s="56">
        <v>1</v>
      </c>
      <c r="O16" s="57" t="str">
        <f>pavouk!F10</f>
        <v>Ondrovčák Radek</v>
      </c>
      <c r="P16" s="58" t="s">
        <v>10</v>
      </c>
      <c r="Q16" s="76" t="str">
        <f>pavouk!F26</f>
        <v>Hromek Filip</v>
      </c>
      <c r="R16" s="73" t="s">
        <v>111</v>
      </c>
      <c r="S16" s="46" t="s">
        <v>121</v>
      </c>
      <c r="T16" s="46" t="s">
        <v>121</v>
      </c>
      <c r="U16" s="46"/>
      <c r="V16" s="63"/>
      <c r="W16" s="6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60">
        <v>16</v>
      </c>
      <c r="B17" s="65" t="str">
        <f>pavouk!C63</f>
        <v>------</v>
      </c>
      <c r="C17" s="66" t="s">
        <v>10</v>
      </c>
      <c r="D17" s="12" t="str">
        <f>pavouk!C65</f>
        <v>Ilčíková Anežka</v>
      </c>
      <c r="E17" s="48"/>
      <c r="F17" s="49"/>
      <c r="G17" s="49"/>
      <c r="H17" s="49"/>
      <c r="I17" s="67"/>
      <c r="J17" s="68">
        <f t="shared" si="2"/>
        <v>0</v>
      </c>
      <c r="K17" s="29" t="s">
        <v>7</v>
      </c>
      <c r="L17" s="30">
        <v>3</v>
      </c>
      <c r="N17" s="60">
        <v>2</v>
      </c>
      <c r="O17" s="65" t="str">
        <f>pavouk!F42</f>
        <v>Podrazil David</v>
      </c>
      <c r="P17" s="66" t="s">
        <v>10</v>
      </c>
      <c r="Q17" s="78" t="str">
        <f>pavouk!F58</f>
        <v>Ilčíková Anežka</v>
      </c>
      <c r="R17" s="75" t="s">
        <v>113</v>
      </c>
      <c r="S17" s="49" t="s">
        <v>120</v>
      </c>
      <c r="T17" s="49" t="s">
        <v>107</v>
      </c>
      <c r="U17" s="49" t="s">
        <v>112</v>
      </c>
      <c r="V17" s="67" t="s">
        <v>112</v>
      </c>
      <c r="W17" s="6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2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3</v>
      </c>
    </row>
    <row r="18" spans="14:25" ht="13.5" thickBot="1">
      <c r="N18" s="211" t="s">
        <v>26</v>
      </c>
      <c r="O18" s="211"/>
      <c r="P18" s="211"/>
      <c r="Q18" s="211"/>
      <c r="R18" s="212"/>
      <c r="S18" s="212"/>
      <c r="T18" s="212"/>
      <c r="U18" s="212"/>
      <c r="V18" s="212"/>
      <c r="W18" s="212"/>
      <c r="X18" s="212"/>
      <c r="Y18" s="212"/>
    </row>
    <row r="19" spans="14:25" ht="13.5" thickBot="1">
      <c r="N19" s="117">
        <v>1</v>
      </c>
      <c r="O19" s="118" t="str">
        <f>pavouk!G18</f>
        <v>Hromek Filip</v>
      </c>
      <c r="P19" s="119" t="s">
        <v>10</v>
      </c>
      <c r="Q19" s="120" t="str">
        <f>pavouk!G50</f>
        <v>Ilčíková Anežka</v>
      </c>
      <c r="R19" s="121" t="s">
        <v>132</v>
      </c>
      <c r="S19" s="122" t="s">
        <v>115</v>
      </c>
      <c r="T19" s="122" t="s">
        <v>118</v>
      </c>
      <c r="U19" s="122"/>
      <c r="V19" s="123"/>
      <c r="W19" s="12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5" t="s">
        <v>7</v>
      </c>
      <c r="Y19" s="126">
        <f>IF(AND(LEN(R19)&gt;0,MID(R19,1,1)="-"),"1","0")+IF(AND(LEN(S19)&gt;0,MID(S19,1,1)="-"),"1","0")+IF(AND(LEN(T19)&gt;0,MID(T19,1,1)="-"),"1","0")+IF(AND(LEN(U19)&gt;0,MID(U19,1,1)="-"),"1","0")+IF(AND(LEN(V19)&gt;0,MID(V19,1,1)="-"),"1","0")</f>
        <v>3</v>
      </c>
    </row>
  </sheetData>
  <sheetProtection/>
  <mergeCells count="5">
    <mergeCell ref="N18:Y18"/>
    <mergeCell ref="A1:L1"/>
    <mergeCell ref="N1:Y1"/>
    <mergeCell ref="N10:Y10"/>
    <mergeCell ref="N15:Y15"/>
  </mergeCells>
  <printOptions/>
  <pageMargins left="0.1968503937007874" right="0.5905511811023623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2" width="2.75390625" style="2" customWidth="1"/>
    <col min="3" max="3" width="18.75390625" style="37" customWidth="1"/>
    <col min="4" max="4" width="18.75390625" style="3" customWidth="1"/>
    <col min="5" max="7" width="18.75390625" style="38" customWidth="1"/>
    <col min="9" max="9" width="16.375" style="0" customWidth="1"/>
  </cols>
  <sheetData>
    <row r="1" spans="1:7" ht="33" customHeight="1">
      <c r="A1" s="100"/>
      <c r="B1" s="194" t="s">
        <v>128</v>
      </c>
      <c r="C1" s="194"/>
      <c r="D1" s="194"/>
      <c r="E1" s="194"/>
      <c r="F1" s="194"/>
      <c r="G1" s="194"/>
    </row>
    <row r="2" spans="1:7" ht="12" customHeight="1">
      <c r="A2" s="209">
        <v>19</v>
      </c>
      <c r="B2" s="208">
        <v>1</v>
      </c>
      <c r="C2" s="81" t="str">
        <f>IF(A2&gt;0,VLOOKUP(A2,seznam!$A$2:$C$129,3),"------")</f>
        <v>MSK Břeclav</v>
      </c>
      <c r="D2" s="82"/>
      <c r="E2" s="83"/>
      <c r="F2" s="83"/>
      <c r="G2" s="83"/>
    </row>
    <row r="3" spans="1:9" ht="12" customHeight="1">
      <c r="A3" s="210"/>
      <c r="B3" s="169"/>
      <c r="C3" s="101" t="str">
        <f>IF(A2&gt;0,VLOOKUP(A2,seznam!$A$2:$C$129,2),"------")</f>
        <v>Krejčiřík Stanislav</v>
      </c>
      <c r="D3" s="82"/>
      <c r="E3" s="83"/>
      <c r="F3" s="83"/>
      <c r="G3" s="83"/>
      <c r="I3" s="103" t="str">
        <f>IF(LEN(zap_útěcha!E2)&gt;0,IF(zap_útěcha!J2&gt;zap_útěcha!L2,CONCATENATE(zap_útěcha!J2,":",zap_útěcha!L2,"   (",zap_útěcha!E2,";",zap_útěcha!F2,";",zap_útěcha!G2,";",zap_útěcha!H2,";",zap_útěcha!I2,")"),IF(zap_útěcha!J2&lt;zap_útěcha!L2,CONCATENATE(zap_útěcha!L2,":",zap_útěcha!J2,"   (",IF(zap_útěcha!E2="0","-0",-zap_útěcha!E2),";",IF(zap_útěcha!F2="0","-0",-zap_útěcha!F2),";",IF(zap_útěcha!G2="0","-0",-zap_útěcha!G2),";",IF(zap_útěcha!H2="0","-0",IF(LEN(zap_útěcha!H2)&gt;0,-zap_útěcha!H2,zap_útěcha!H2)),";",IF(LEN(zap_útěcha!I2)&gt;0,-zap_útěcha!I2,zap_útěcha!I2),")")," ")),IF(OR(zap_útěcha!B2="------",zap_útěcha!D2="------",zap_útěcha!J2=zap_útěcha!L2)," ","wo "))</f>
        <v> </v>
      </c>
    </row>
    <row r="4" spans="1:7" ht="12" customHeight="1">
      <c r="A4" s="209"/>
      <c r="B4" s="207">
        <v>2</v>
      </c>
      <c r="C4" s="84" t="str">
        <f>IF(A4&gt;0,VLOOKUP(A4,seznam!$A$2:$C$129,3),"------")</f>
        <v>------</v>
      </c>
      <c r="D4" s="85" t="str">
        <f>IF(zap_útěcha!J2&gt;zap_útěcha!L2,zap_útěcha!B2,IF(zap_útěcha!J2&lt;zap_útěcha!L2,zap_útěcha!D2," "))</f>
        <v>Krejčiřík Stanislav</v>
      </c>
      <c r="E4" s="83"/>
      <c r="F4" s="83"/>
      <c r="G4" s="83"/>
    </row>
    <row r="5" spans="1:7" ht="12" customHeight="1">
      <c r="A5" s="210"/>
      <c r="B5" s="207"/>
      <c r="C5" s="102" t="str">
        <f>IF(A4&gt;0,VLOOKUP(A4,seznam!$A$2:$C$129,2),"------")</f>
        <v>------</v>
      </c>
      <c r="D5" s="83" t="str">
        <f>IF(zap_útěcha!J2&gt;zap_útěcha!L2,CONCATENATE(zap_útěcha!J2,":",zap_útěcha!L2,"   (",zap_útěcha!E2,";",zap_útěcha!F2,";",zap_útěcha!G2,";",zap_útěcha!H2,";",zap_útěcha!I2,")"),IF(zap_útěcha!J2&lt;zap_útěcha!L2,CONCATENATE(zap_útěcha!L2,":",zap_útěcha!J2,"   (",IF(zap_útěcha!E2="0","-0",-zap_útěcha!E2),";",IF(zap_útěcha!F2="0","-0",-zap_útěcha!F2),";",IF(zap_útěcha!G2="0","-0",-zap_útěcha!G2),";",IF(zap_útěcha!H2="0","-0",IF(LEN(zap_útěcha!H2)&gt;0,-zap_útěcha!H2,zap_útěcha!H2)),";",IF(LEN(zap_útěcha!I2)&gt;0,-zap_útěcha!I2,zap_útěcha!I2),")")," "))</f>
        <v>3:0   (;;;;)</v>
      </c>
      <c r="E5" s="86"/>
      <c r="F5" s="83"/>
      <c r="G5" s="83"/>
    </row>
    <row r="6" spans="1:7" ht="12" customHeight="1">
      <c r="A6" s="209">
        <v>34</v>
      </c>
      <c r="B6" s="207">
        <v>3</v>
      </c>
      <c r="C6" s="81" t="str">
        <f>IF(A6&gt;0,VLOOKUP(A6,seznam!$A$2:$C$129,3),"------")</f>
        <v>Sokol Vracov</v>
      </c>
      <c r="D6" s="83"/>
      <c r="E6" s="87" t="str">
        <f>IF(zap_útěcha!W2&gt;zap_útěcha!Y2,zap_útěcha!O2,IF(zap_útěcha!W2&lt;zap_útěcha!Y2,zap_útěcha!Q2," "))</f>
        <v>Krejčiřík Stanislav</v>
      </c>
      <c r="F6" s="83"/>
      <c r="G6" s="83"/>
    </row>
    <row r="7" spans="1:7" ht="12" customHeight="1">
      <c r="A7" s="210"/>
      <c r="B7" s="207"/>
      <c r="C7" s="101" t="str">
        <f>IF(A6&gt;0,VLOOKUP(A6,seznam!$A$2:$C$129,2),"------")</f>
        <v>Bábíček Radek</v>
      </c>
      <c r="D7" s="82"/>
      <c r="E7" s="86" t="str">
        <f>IF(zap_útěcha!W2&gt;zap_útěcha!Y2,CONCATENATE(zap_útěcha!W2,":",zap_útěcha!Y2,"   (",zap_útěcha!R2,";",zap_útěcha!S2,";",zap_útěcha!T2,";",zap_útěcha!U2,";",zap_útěcha!V2,")"),IF(zap_útěcha!W2&lt;zap_útěcha!Y2,CONCATENATE(zap_útěcha!Y2,":",zap_útěcha!W2,"   (",IF(zap_útěcha!R2="0","-0",-zap_útěcha!R2),";",IF(zap_útěcha!S2="0","-0",-zap_útěcha!S2),";",IF(zap_útěcha!T2="0","-0",-zap_útěcha!T2),";",IF(zap_útěcha!U2="0","-0",IF(LEN(zap_útěcha!U2)&gt;0,-zap_útěcha!U2,zap_útěcha!U2)),";",IF(LEN(zap_útěcha!V2)&gt;0,-zap_útěcha!V2,zap_útěcha!V2),")")," "))</f>
        <v>3:2   (-5;-3;9;6;6)</v>
      </c>
      <c r="F7" s="86"/>
      <c r="G7" s="83"/>
    </row>
    <row r="8" spans="1:7" ht="12" customHeight="1">
      <c r="A8" s="209">
        <v>29</v>
      </c>
      <c r="B8" s="207">
        <v>4</v>
      </c>
      <c r="C8" s="84" t="str">
        <f>IF(A8&gt;0,VLOOKUP(A8,seznam!$A$2:$C$129,3),"------")</f>
        <v>Slovan Hodonín</v>
      </c>
      <c r="D8" s="85" t="str">
        <f>IF(zap_útěcha!J3&gt;zap_útěcha!L3,zap_útěcha!B3,IF(zap_útěcha!J3&lt;zap_útěcha!L3,zap_útěcha!D3," "))</f>
        <v>Andrýsek Zbyněk</v>
      </c>
      <c r="E8" s="86"/>
      <c r="F8" s="86"/>
      <c r="G8" s="83"/>
    </row>
    <row r="9" spans="1:7" ht="12" customHeight="1">
      <c r="A9" s="210"/>
      <c r="B9" s="207"/>
      <c r="C9" s="102" t="str">
        <f>IF(A8&gt;0,VLOOKUP(A8,seznam!$A$2:$C$129,2),"------")</f>
        <v>Andrýsek Zbyněk</v>
      </c>
      <c r="D9" s="83" t="str">
        <f>IF(zap_útěcha!J3&gt;zap_útěcha!L3,CONCATENATE(zap_útěcha!J3,":",zap_útěcha!L3,"   (",zap_útěcha!E3,";",zap_útěcha!F3,";",zap_útěcha!G3,";",zap_útěcha!H3,";",zap_útěcha!I3,")"),IF(zap_útěcha!J3&lt;zap_útěcha!L3,CONCATENATE(zap_útěcha!L3,":",zap_útěcha!J3,"   (",IF(zap_útěcha!E3="0","-0",-zap_útěcha!E3),";",IF(zap_útěcha!F3="0","-0",-zap_útěcha!F3),";",IF(zap_útěcha!G3="0","-0",-zap_útěcha!G3),";",IF(zap_útěcha!H3="0","-0",IF(LEN(zap_útěcha!H3)&gt;0,-zap_útěcha!H3,zap_útěcha!H3)),";",IF(LEN(zap_útěcha!I3)&gt;0,-zap_útěcha!I3,zap_útěcha!I3),")")," "))</f>
        <v>3:0   (11;3;4;;)</v>
      </c>
      <c r="E9" s="83"/>
      <c r="F9" s="86"/>
      <c r="G9" s="83"/>
    </row>
    <row r="10" spans="1:7" ht="12" customHeight="1">
      <c r="A10" s="209">
        <v>24</v>
      </c>
      <c r="B10" s="207">
        <v>5</v>
      </c>
      <c r="C10" s="81" t="str">
        <f>IF(A10&gt;0,VLOOKUP(A10,seznam!$A$2:$C$129,3),"------")</f>
        <v>Sokol Brno I.</v>
      </c>
      <c r="D10" s="82"/>
      <c r="E10" s="83"/>
      <c r="F10" s="87" t="str">
        <f>IF(zap_útěcha!W11&gt;zap_útěcha!Y11,zap_útěcha!O11,IF(zap_útěcha!W11&lt;zap_útěcha!Y11,zap_útěcha!Q11," "))</f>
        <v>Juras Pavel</v>
      </c>
      <c r="G10" s="83"/>
    </row>
    <row r="11" spans="1:7" ht="12" customHeight="1">
      <c r="A11" s="210"/>
      <c r="B11" s="207"/>
      <c r="C11" s="101" t="str">
        <f>IF(A10&gt;0,VLOOKUP(A10,seznam!$A$2:$C$129,2),"------")</f>
        <v>Rygl Ondřej</v>
      </c>
      <c r="D11" s="82"/>
      <c r="E11" s="83"/>
      <c r="F11" s="86" t="str">
        <f>IF(zap_útěcha!W11&gt;zap_útěcha!Y11,CONCATENATE(zap_útěcha!W11,":",zap_útěcha!Y11,"   (",zap_útěcha!R11,";",zap_útěcha!S11,";",zap_útěcha!T11,";",zap_útěcha!U11,";",zap_útěcha!V11,")"),IF(zap_útěcha!W11&lt;zap_útěcha!Y11,CONCATENATE(zap_útěcha!Y11,":",zap_útěcha!W11,"   (",IF(zap_útěcha!R11="0","-0",-zap_útěcha!R11),";",IF(zap_útěcha!S11="0","-0",-zap_útěcha!S11),";",IF(zap_útěcha!T11="0","-0",-zap_útěcha!T11),";",IF(zap_útěcha!U11="0","-0",IF(LEN(zap_útěcha!U11)&gt;0,-zap_útěcha!U11,zap_útěcha!U11)),";",IF(LEN(zap_útěcha!V11)&gt;0,-zap_útěcha!V11,zap_útěcha!V11),")")," "))</f>
        <v>3:2   (8;-12;-6;7;9)</v>
      </c>
      <c r="G11" s="86"/>
    </row>
    <row r="12" spans="1:7" ht="12" customHeight="1">
      <c r="A12" s="209">
        <v>28</v>
      </c>
      <c r="B12" s="207">
        <v>6</v>
      </c>
      <c r="C12" s="84" t="str">
        <f>IF(A12&gt;0,VLOOKUP(A12,seznam!$A$2:$C$129,3),"------")</f>
        <v>SKST Rohatec</v>
      </c>
      <c r="D12" s="85" t="str">
        <f>IF(zap_útěcha!J4&gt;zap_útěcha!L4,zap_útěcha!B4,IF(zap_útěcha!J4&lt;zap_útěcha!L4,zap_útěcha!D4," "))</f>
        <v>Rygl Ondřej</v>
      </c>
      <c r="E12" s="83"/>
      <c r="F12" s="86"/>
      <c r="G12" s="86"/>
    </row>
    <row r="13" spans="1:7" ht="12" customHeight="1">
      <c r="A13" s="210"/>
      <c r="B13" s="207"/>
      <c r="C13" s="102" t="str">
        <f>IF(A12&gt;0,VLOOKUP(A12,seznam!$A$2:$C$129,2),"------")</f>
        <v>Rybecký Jakub</v>
      </c>
      <c r="D13" s="83" t="str">
        <f>IF(zap_útěcha!J4&gt;zap_útěcha!L4,CONCATENATE(zap_útěcha!J4,":",zap_útěcha!L4,"   (",zap_útěcha!E4,";",zap_útěcha!F4,";",zap_útěcha!G4,";",zap_útěcha!H4,";",zap_útěcha!I4,")"),IF(zap_útěcha!J4&lt;zap_útěcha!L4,CONCATENATE(zap_útěcha!L4,":",zap_útěcha!J4,"   (",IF(zap_útěcha!E4="0","-0",-zap_útěcha!E4),";",IF(zap_útěcha!F4="0","-0",-zap_útěcha!F4),";",IF(zap_útěcha!G4="0","-0",-zap_útěcha!G4),";",IF(zap_útěcha!H4="0","-0",IF(LEN(zap_útěcha!H4)&gt;0,-zap_útěcha!H4,zap_útěcha!H4)),";",IF(LEN(zap_útěcha!I4)&gt;0,-zap_útěcha!I4,zap_útěcha!I4),")")," "))</f>
        <v>3:1   (7;-7;6;10;)</v>
      </c>
      <c r="E13" s="86"/>
      <c r="F13" s="86"/>
      <c r="G13" s="86"/>
    </row>
    <row r="14" spans="1:7" ht="12" customHeight="1">
      <c r="A14" s="209">
        <v>8</v>
      </c>
      <c r="B14" s="207">
        <v>7</v>
      </c>
      <c r="C14" s="81" t="str">
        <f>IF(A14&gt;0,VLOOKUP(A14,seznam!$A$2:$C$129,3),"------")</f>
        <v>Sokol Kobylí</v>
      </c>
      <c r="D14" s="82"/>
      <c r="E14" s="87" t="str">
        <f>IF(zap_útěcha!W3&gt;zap_útěcha!Y3,zap_útěcha!O3,IF(zap_útěcha!W3&lt;zap_útěcha!Y3,zap_útěcha!Q3," "))</f>
        <v>Juras Pavel</v>
      </c>
      <c r="F14" s="86"/>
      <c r="G14" s="86"/>
    </row>
    <row r="15" spans="1:7" ht="12" customHeight="1">
      <c r="A15" s="210"/>
      <c r="B15" s="207"/>
      <c r="C15" s="101" t="str">
        <f>IF(A14&gt;0,VLOOKUP(A14,seznam!$A$2:$C$129,2),"------")</f>
        <v>Šíblová Sára</v>
      </c>
      <c r="D15" s="82"/>
      <c r="E15" s="86" t="str">
        <f>IF(zap_útěcha!W3&gt;zap_útěcha!Y3,CONCATENATE(zap_útěcha!W3,":",zap_útěcha!Y3,"   (",zap_útěcha!R3,";",zap_útěcha!S3,";",zap_útěcha!T3,";",zap_útěcha!U3,";",zap_útěcha!V3,")"),IF(zap_útěcha!W3&lt;zap_útěcha!Y3,CONCATENATE(zap_útěcha!Y3,":",zap_útěcha!W3,"   (",IF(zap_útěcha!R3="0","-0",-zap_útěcha!R3),";",IF(zap_útěcha!S3="0","-0",-zap_útěcha!S3),";",IF(zap_útěcha!T3="0","-0",-zap_útěcha!T3),";",IF(zap_útěcha!U3="0","-0",IF(LEN(zap_útěcha!U3)&gt;0,-zap_útěcha!U3,zap_útěcha!U3)),";",IF(LEN(zap_útěcha!V3)&gt;0,-zap_útěcha!V3,zap_útěcha!V3),")")," "))</f>
        <v>3:1   (-10;10;5;6;)</v>
      </c>
      <c r="F15" s="83"/>
      <c r="G15" s="86"/>
    </row>
    <row r="16" spans="1:7" ht="12" customHeight="1">
      <c r="A16" s="209">
        <v>22</v>
      </c>
      <c r="B16" s="207">
        <v>8</v>
      </c>
      <c r="C16" s="84" t="str">
        <f>IF(A16&gt;0,VLOOKUP(A16,seznam!$A$2:$C$129,3),"------")</f>
        <v>Sokol Bzenec</v>
      </c>
      <c r="D16" s="85" t="str">
        <f>IF(zap_útěcha!J5&gt;zap_útěcha!L5,zap_útěcha!B5,IF(zap_útěcha!J5&lt;zap_útěcha!L5,zap_útěcha!D5," "))</f>
        <v>Juras Pavel</v>
      </c>
      <c r="E16" s="86"/>
      <c r="F16" s="83"/>
      <c r="G16" s="86"/>
    </row>
    <row r="17" spans="1:7" ht="12" customHeight="1">
      <c r="A17" s="210"/>
      <c r="B17" s="207"/>
      <c r="C17" s="102" t="str">
        <f>IF(A16&gt;0,VLOOKUP(A16,seznam!$A$2:$C$129,2),"------")</f>
        <v>Juras Pavel</v>
      </c>
      <c r="D17" s="83" t="str">
        <f>IF(zap_útěcha!J5&gt;zap_útěcha!L5,CONCATENATE(zap_útěcha!J5,":",zap_útěcha!L5,"   (",zap_útěcha!E5,";",zap_útěcha!F5,";",zap_útěcha!G5,";",zap_útěcha!H5,";",zap_útěcha!I5,")"),IF(zap_útěcha!J5&lt;zap_útěcha!L5,CONCATENATE(zap_útěcha!L5,":",zap_útěcha!J5,"   (",IF(zap_útěcha!E5="0","-0",-zap_útěcha!E5),";",IF(zap_útěcha!F5="0","-0",-zap_útěcha!F5),";",IF(zap_útěcha!G5="0","-0",-zap_útěcha!G5),";",IF(zap_útěcha!H5="0","-0",IF(LEN(zap_útěcha!H5)&gt;0,-zap_útěcha!H5,zap_útěcha!H5)),";",IF(LEN(zap_útěcha!I5)&gt;0,-zap_útěcha!I5,zap_útěcha!I5),")")," "))</f>
        <v>3:2   (-6;-7;10;7;12)</v>
      </c>
      <c r="E17" s="83"/>
      <c r="F17" s="83"/>
      <c r="G17" s="86"/>
    </row>
    <row r="18" spans="1:7" ht="12" customHeight="1">
      <c r="A18" s="209">
        <v>21</v>
      </c>
      <c r="B18" s="207">
        <v>9</v>
      </c>
      <c r="C18" s="81" t="str">
        <f>IF(A18&gt;0,VLOOKUP(A18,seznam!$A$2:$C$129,3),"------")</f>
        <v>KST Blansko</v>
      </c>
      <c r="D18" s="82"/>
      <c r="E18" s="83"/>
      <c r="F18" s="83"/>
      <c r="G18" s="87" t="str">
        <f>IF(zap_útěcha!W16&gt;zap_útěcha!Y16,zap_útěcha!O16,IF(zap_útěcha!W16&lt;zap_útěcha!Y16,zap_útěcha!Q16," "))</f>
        <v>Brhel Štěpán</v>
      </c>
    </row>
    <row r="19" spans="1:7" ht="12" customHeight="1">
      <c r="A19" s="210"/>
      <c r="B19" s="207"/>
      <c r="C19" s="101" t="str">
        <f>IF(A18&gt;0,VLOOKUP(A18,seznam!$A$2:$C$129,2),"------")</f>
        <v>Harna Václav</v>
      </c>
      <c r="D19" s="82"/>
      <c r="E19" s="83"/>
      <c r="F19" s="83"/>
      <c r="G19" s="88" t="str">
        <f>IF(zap_útěcha!W16&gt;zap_útěcha!Y16,CONCATENATE(zap_útěcha!W16,":",zap_útěcha!Y16,"   (",zap_útěcha!R16,";",zap_útěcha!S16,";",zap_útěcha!T16,";",zap_útěcha!U16,";",zap_útěcha!V16,")"),IF(zap_útěcha!W16&lt;zap_útěcha!Y16,CONCATENATE(zap_útěcha!Y16,":",zap_útěcha!W16,"   (",IF(zap_útěcha!R16="0","-0",-zap_útěcha!R16),";",IF(zap_útěcha!S16="0","-0",-zap_útěcha!S16),";",IF(zap_útěcha!T16="0","-0",-zap_útěcha!T16),";",IF(zap_útěcha!U16="0","-0",IF(LEN(zap_útěcha!U16)&gt;0,-zap_útěcha!U16,zap_útěcha!U16)),";",IF(LEN(zap_útěcha!V16)&gt;0,-zap_útěcha!V16,zap_útěcha!V16),")")," "))</f>
        <v>3:1   (4;-7;8;7;)</v>
      </c>
    </row>
    <row r="20" spans="1:7" ht="12" customHeight="1">
      <c r="A20" s="209">
        <v>23</v>
      </c>
      <c r="B20" s="207">
        <v>10</v>
      </c>
      <c r="C20" s="84" t="str">
        <f>IF(A20&gt;0,VLOOKUP(A20,seznam!$A$2:$C$129,3),"------")</f>
        <v>Baník Ratíškovice</v>
      </c>
      <c r="D20" s="85" t="str">
        <f>IF(zap_útěcha!J6&gt;zap_útěcha!L6,zap_útěcha!B6,IF(zap_útěcha!J6&lt;zap_útěcha!L6,zap_útěcha!D6," "))</f>
        <v>Harna Václav</v>
      </c>
      <c r="E20" s="83"/>
      <c r="F20" s="83"/>
      <c r="G20" s="89"/>
    </row>
    <row r="21" spans="1:7" ht="12" customHeight="1">
      <c r="A21" s="210"/>
      <c r="B21" s="207"/>
      <c r="C21" s="102" t="str">
        <f>IF(A20&gt;0,VLOOKUP(A20,seznam!$A$2:$C$129,2),"------")</f>
        <v>Kuchařič Jiří</v>
      </c>
      <c r="D21" s="83" t="str">
        <f>IF(zap_útěcha!J6&gt;zap_útěcha!L6,CONCATENATE(zap_útěcha!J6,":",zap_útěcha!L6,"   (",zap_útěcha!E6,";",zap_útěcha!F6,";",zap_útěcha!G6,";",zap_útěcha!H6,";",zap_útěcha!I6,")"),IF(zap_útěcha!J6&lt;zap_útěcha!L6,CONCATENATE(zap_útěcha!L6,":",zap_útěcha!J6,"   (",IF(zap_útěcha!E6="0","-0",-zap_útěcha!E6),";",IF(zap_útěcha!F6="0","-0",-zap_útěcha!F6),";",IF(zap_útěcha!G6="0","-0",-zap_útěcha!G6),";",IF(zap_útěcha!H6="0","-0",IF(LEN(zap_útěcha!H6)&gt;0,-zap_útěcha!H6,zap_útěcha!H6)),";",IF(LEN(zap_útěcha!I6)&gt;0,-zap_útěcha!I6,zap_útěcha!I6),")")," "))</f>
        <v>3:0   (3;6;7;;)</v>
      </c>
      <c r="E21" s="86"/>
      <c r="F21" s="83"/>
      <c r="G21" s="89"/>
    </row>
    <row r="22" spans="1:7" ht="12" customHeight="1">
      <c r="A22" s="209">
        <v>33</v>
      </c>
      <c r="B22" s="207">
        <v>11</v>
      </c>
      <c r="C22" s="81" t="str">
        <f>IF(A22&gt;0,VLOOKUP(A22,seznam!$A$2:$C$129,3),"------")</f>
        <v>Sokol Kobylí</v>
      </c>
      <c r="D22" s="82"/>
      <c r="E22" s="87" t="str">
        <f>IF(zap_útěcha!W4&gt;zap_útěcha!Y4,zap_útěcha!O4,IF(zap_útěcha!W4&lt;zap_útěcha!Y4,zap_útěcha!Q4," "))</f>
        <v>Harna Václav</v>
      </c>
      <c r="F22" s="83"/>
      <c r="G22" s="89"/>
    </row>
    <row r="23" spans="1:7" ht="12" customHeight="1">
      <c r="A23" s="210"/>
      <c r="B23" s="207"/>
      <c r="C23" s="101" t="str">
        <f>IF(A22&gt;0,VLOOKUP(A22,seznam!$A$2:$C$129,2),"------")</f>
        <v>Nevřivý Rudolf</v>
      </c>
      <c r="D23" s="82"/>
      <c r="E23" s="86" t="str">
        <f>IF(zap_útěcha!W4&gt;zap_útěcha!Y4,CONCATENATE(zap_útěcha!W4,":",zap_útěcha!Y4,"   (",zap_útěcha!R4,";",zap_útěcha!S4,";",zap_útěcha!T4,";",zap_útěcha!U4,";",zap_útěcha!V4,")"),IF(zap_útěcha!W4&lt;zap_útěcha!Y4,CONCATENATE(zap_útěcha!Y4,":",zap_útěcha!W4,"   (",IF(zap_útěcha!R4="0","-0",-zap_útěcha!R4),";",IF(zap_útěcha!S4="0","-0",-zap_útěcha!S4),";",IF(zap_útěcha!T4="0","-0",-zap_útěcha!T4),";",IF(zap_útěcha!U4="0","-0",IF(LEN(zap_útěcha!U4)&gt;0,-zap_útěcha!U4,zap_útěcha!U4)),";",IF(LEN(zap_útěcha!V4)&gt;0,-zap_útěcha!V4,zap_útěcha!V4),")")," "))</f>
        <v>3:2   (5;14;-6;-6;6)</v>
      </c>
      <c r="F23" s="86"/>
      <c r="G23" s="89"/>
    </row>
    <row r="24" spans="1:7" ht="12" customHeight="1">
      <c r="A24" s="209">
        <v>30</v>
      </c>
      <c r="B24" s="207">
        <v>12</v>
      </c>
      <c r="C24" s="84" t="str">
        <f>IF(A24&gt;0,VLOOKUP(A24,seznam!$A$2:$C$129,3),"------")</f>
        <v>Sokol Brno I.</v>
      </c>
      <c r="D24" s="85" t="str">
        <f>IF(zap_útěcha!J7&gt;zap_útěcha!L7,zap_útěcha!B7,IF(zap_útěcha!J7&lt;zap_útěcha!L7,zap_útěcha!D7," "))</f>
        <v>Nguyen Tomáš</v>
      </c>
      <c r="E24" s="86"/>
      <c r="F24" s="86"/>
      <c r="G24" s="89"/>
    </row>
    <row r="25" spans="1:7" ht="12" customHeight="1">
      <c r="A25" s="210"/>
      <c r="B25" s="207"/>
      <c r="C25" s="102" t="str">
        <f>IF(A24&gt;0,VLOOKUP(A24,seznam!$A$2:$C$129,2),"------")</f>
        <v>Nguyen Tomáš</v>
      </c>
      <c r="D25" s="83" t="str">
        <f>IF(zap_útěcha!J7&gt;zap_útěcha!L7,CONCATENATE(zap_útěcha!J7,":",zap_útěcha!L7,"   (",zap_útěcha!E7,";",zap_útěcha!F7,";",zap_útěcha!G7,";",zap_útěcha!H7,";",zap_útěcha!I7,")"),IF(zap_útěcha!J7&lt;zap_útěcha!L7,CONCATENATE(zap_útěcha!L7,":",zap_útěcha!J7,"   (",IF(zap_útěcha!E7="0","-0",-zap_útěcha!E7),";",IF(zap_útěcha!F7="0","-0",-zap_útěcha!F7),";",IF(zap_útěcha!G7="0","-0",-zap_útěcha!G7),";",IF(zap_útěcha!H7="0","-0",IF(LEN(zap_útěcha!H7)&gt;0,-zap_útěcha!H7,zap_útěcha!H7)),";",IF(LEN(zap_útěcha!I7)&gt;0,-zap_útěcha!I7,zap_útěcha!I7),")")," "))</f>
        <v>3:0   (2;5;7;;)</v>
      </c>
      <c r="E25" s="83"/>
      <c r="F25" s="86"/>
      <c r="G25" s="89"/>
    </row>
    <row r="26" spans="1:7" ht="12" customHeight="1">
      <c r="A26" s="209">
        <v>26</v>
      </c>
      <c r="B26" s="207">
        <v>13</v>
      </c>
      <c r="C26" s="81" t="str">
        <f>IF(A26&gt;0,VLOOKUP(A26,seznam!$A$2:$C$129,3),"------")</f>
        <v>Baník Ratíškovice</v>
      </c>
      <c r="D26" s="82"/>
      <c r="E26" s="83"/>
      <c r="F26" s="87" t="str">
        <f>IF(zap_útěcha!W12&gt;zap_útěcha!Y12,zap_útěcha!O12,IF(zap_útěcha!W12&lt;zap_útěcha!Y12,zap_útěcha!Q12," "))</f>
        <v>Brhel Štěpán</v>
      </c>
      <c r="G26" s="89"/>
    </row>
    <row r="27" spans="1:7" ht="12" customHeight="1">
      <c r="A27" s="210"/>
      <c r="B27" s="207"/>
      <c r="C27" s="101" t="str">
        <f>IF(A26&gt;0,VLOOKUP(A26,seznam!$A$2:$C$129,2),"------")</f>
        <v>Hradil Kryštof</v>
      </c>
      <c r="D27" s="82"/>
      <c r="E27" s="83"/>
      <c r="F27" s="86" t="str">
        <f>IF(zap_útěcha!W12&gt;zap_útěcha!Y12,CONCATENATE(zap_útěcha!W12,":",zap_útěcha!Y12,"   (",zap_útěcha!R12,";",zap_útěcha!S12,";",zap_útěcha!T12,";",zap_útěcha!U12,";",zap_útěcha!V12,")"),IF(zap_útěcha!W12&lt;zap_útěcha!Y12,CONCATENATE(zap_útěcha!Y12,":",zap_útěcha!W12,"   (",IF(zap_útěcha!R12="0","-0",-zap_útěcha!R12),";",IF(zap_útěcha!S12="0","-0",-zap_útěcha!S12),";",IF(zap_útěcha!T12="0","-0",-zap_útěcha!T12),";",IF(zap_útěcha!U12="0","-0",IF(LEN(zap_útěcha!U12)&gt;0,-zap_útěcha!U12,zap_útěcha!U12)),";",IF(LEN(zap_útěcha!V12)&gt;0,-zap_útěcha!V12,zap_útěcha!V12),")")," "))</f>
        <v>3:1   (-3;6;8;8;)</v>
      </c>
      <c r="G27" s="90"/>
    </row>
    <row r="28" spans="1:7" ht="12" customHeight="1">
      <c r="A28" s="209">
        <v>27</v>
      </c>
      <c r="B28" s="207">
        <v>14</v>
      </c>
      <c r="C28" s="84" t="str">
        <f>IF(A28&gt;0,VLOOKUP(A28,seznam!$A$2:$C$129,3),"------")</f>
        <v>SKST Hodonín</v>
      </c>
      <c r="D28" s="85" t="str">
        <f>IF(zap_útěcha!J8&gt;zap_útěcha!L8,zap_útěcha!B8,IF(zap_útěcha!J8&lt;zap_útěcha!L8,zap_útěcha!D8," "))</f>
        <v>Brhel Štěpán</v>
      </c>
      <c r="E28" s="83"/>
      <c r="F28" s="86"/>
      <c r="G28" s="90"/>
    </row>
    <row r="29" spans="1:7" ht="12" customHeight="1">
      <c r="A29" s="210"/>
      <c r="B29" s="207"/>
      <c r="C29" s="102" t="str">
        <f>IF(A28&gt;0,VLOOKUP(A28,seznam!$A$2:$C$129,2),"------")</f>
        <v>Brhel Štěpán</v>
      </c>
      <c r="D29" s="83" t="str">
        <f>IF(zap_útěcha!J8&gt;zap_útěcha!L8,CONCATENATE(zap_útěcha!J8,":",zap_útěcha!L8,"   (",zap_útěcha!E8,";",zap_útěcha!F8,";",zap_útěcha!G8,";",zap_útěcha!H8,";",zap_útěcha!I8,")"),IF(zap_útěcha!J8&lt;zap_útěcha!L8,CONCATENATE(zap_útěcha!L8,":",zap_útěcha!J8,"   (",IF(zap_útěcha!E8="0","-0",-zap_útěcha!E8),";",IF(zap_útěcha!F8="0","-0",-zap_útěcha!F8),";",IF(zap_útěcha!G8="0","-0",-zap_útěcha!G8),";",IF(zap_útěcha!H8="0","-0",IF(LEN(zap_útěcha!H8)&gt;0,-zap_útěcha!H8,zap_útěcha!H8)),";",IF(LEN(zap_útěcha!I8)&gt;0,-zap_útěcha!I8,zap_útěcha!I8),")")," "))</f>
        <v>3:2   (6;-8;9;-11;1)</v>
      </c>
      <c r="E29" s="86"/>
      <c r="F29" s="86"/>
      <c r="G29" s="90"/>
    </row>
    <row r="30" spans="1:7" ht="12" customHeight="1">
      <c r="A30" s="209"/>
      <c r="B30" s="207">
        <v>15</v>
      </c>
      <c r="C30" s="81" t="str">
        <f>IF(A30&gt;0,VLOOKUP(A30,seznam!$A$2:$C$129,3),"------")</f>
        <v>------</v>
      </c>
      <c r="D30" s="82"/>
      <c r="E30" s="87" t="str">
        <f>IF(zap_útěcha!W5&gt;zap_útěcha!Y5,zap_útěcha!O5,IF(zap_útěcha!W5&lt;zap_útěcha!Y5,zap_útěcha!Q5," "))</f>
        <v>Brhel Štěpán</v>
      </c>
      <c r="F30" s="86"/>
      <c r="G30" s="90"/>
    </row>
    <row r="31" spans="1:7" ht="12" customHeight="1">
      <c r="A31" s="210"/>
      <c r="B31" s="207"/>
      <c r="C31" s="101" t="str">
        <f>IF(A30&gt;0,VLOOKUP(A30,seznam!$A$2:$C$129,2),"------")</f>
        <v>------</v>
      </c>
      <c r="D31" s="82"/>
      <c r="E31" s="86" t="str">
        <f>IF(zap_útěcha!W5&gt;zap_útěcha!Y5,CONCATENATE(zap_útěcha!W5,":",zap_útěcha!Y5,"   (",zap_útěcha!R5,";",zap_útěcha!S5,";",zap_útěcha!T5,";",zap_útěcha!U5,";",zap_útěcha!V5,")"),IF(zap_útěcha!W5&lt;zap_útěcha!Y5,CONCATENATE(zap_útěcha!Y5,":",zap_útěcha!W5,"   (",IF(zap_útěcha!R5="0","-0",-zap_útěcha!R5),";",IF(zap_útěcha!S5="0","-0",-zap_útěcha!S5),";",IF(zap_útěcha!T5="0","-0",-zap_útěcha!T5),";",IF(zap_útěcha!U5="0","-0",IF(LEN(zap_útěcha!U5)&gt;0,-zap_útěcha!U5,zap_útěcha!U5)),";",IF(LEN(zap_útěcha!V5)&gt;0,-zap_útěcha!V5,zap_útěcha!V5),")")," "))</f>
        <v>3:1   (10;9;-12;9;)</v>
      </c>
      <c r="F31" s="83"/>
      <c r="G31" s="90"/>
    </row>
    <row r="32" spans="1:7" ht="12" customHeight="1">
      <c r="A32" s="209">
        <v>20</v>
      </c>
      <c r="B32" s="207">
        <v>16</v>
      </c>
      <c r="C32" s="84" t="str">
        <f>IF(A32&gt;0,VLOOKUP(A32,seznam!$A$2:$C$129,3),"------")</f>
        <v>TTC Sokol Znojmo</v>
      </c>
      <c r="D32" s="85" t="str">
        <f>IF(zap_útěcha!J9&gt;zap_útěcha!L9,zap_útěcha!B9,IF(zap_útěcha!J9&lt;zap_útěcha!L9,zap_útěcha!D9," "))</f>
        <v>Vybíral Matouš</v>
      </c>
      <c r="E32" s="86"/>
      <c r="F32" s="83"/>
      <c r="G32" s="90"/>
    </row>
    <row r="33" spans="1:7" ht="12" customHeight="1">
      <c r="A33" s="210"/>
      <c r="B33" s="207"/>
      <c r="C33" s="102" t="str">
        <f>IF(A32&gt;0,VLOOKUP(A32,seznam!$A$2:$C$129,2),"------")</f>
        <v>Vybíral Matouš</v>
      </c>
      <c r="D33" s="83" t="str">
        <f>IF(zap_útěcha!J9&gt;zap_útěcha!L9,CONCATENATE(zap_útěcha!J9,":",zap_útěcha!L9,"   (",zap_útěcha!E9,";",zap_útěcha!F9,";",zap_útěcha!G9,";",zap_útěcha!H9,";",zap_útěcha!I9,")"),IF(zap_útěcha!J9&lt;zap_útěcha!L9,CONCATENATE(zap_útěcha!L9,":",zap_útěcha!J9,"   (",IF(zap_útěcha!E9="0","-0",-zap_útěcha!E9),";",IF(zap_útěcha!F9="0","-0",-zap_útěcha!F9),";",IF(zap_útěcha!G9="0","-0",-zap_útěcha!G9),";",IF(zap_útěcha!H9="0","-0",IF(LEN(zap_útěcha!H9)&gt;0,-zap_útěcha!H9,zap_útěcha!H9)),";",IF(LEN(zap_útěcha!I9)&gt;0,-zap_útěcha!I9,zap_útěcha!I9),")")," "))</f>
        <v>3:0   (0;0;0;;)</v>
      </c>
      <c r="E33" s="83"/>
      <c r="F33" s="83"/>
      <c r="G33" s="90"/>
    </row>
    <row r="34" spans="1:7" ht="12" customHeight="1">
      <c r="A34" s="209"/>
      <c r="B34" s="207">
        <v>17</v>
      </c>
      <c r="C34" s="81" t="str">
        <f>IF(A34&gt;0,VLOOKUP(A34,seznam!$A$2:$C$129,3),"------")</f>
        <v>------</v>
      </c>
      <c r="D34" s="82"/>
      <c r="E34" s="83"/>
      <c r="F34" s="83"/>
      <c r="G34" s="91" t="str">
        <f>IF(zap_útěcha!W19&gt;zap_útěcha!Y19,zap_útěcha!O19,IF(zap_útěcha!W19&lt;zap_útěcha!Y19,zap_útěcha!Q19," "))</f>
        <v> </v>
      </c>
    </row>
    <row r="35" spans="1:7" ht="12" customHeight="1">
      <c r="A35" s="210"/>
      <c r="B35" s="207"/>
      <c r="C35" s="101" t="str">
        <f>IF(A34&gt;0,VLOOKUP(A34,seznam!$A$2:$C$129,2),"------")</f>
        <v>------</v>
      </c>
      <c r="D35" s="82"/>
      <c r="E35" s="83"/>
      <c r="F35" s="83"/>
      <c r="G35" s="90" t="str">
        <f>IF(zap_útěcha!W19&gt;zap_útěcha!Y19,CONCATENATE(zap_útěcha!W19,":",zap_útěcha!Y19,"   (",zap_útěcha!R19,";",zap_útěcha!S19,";",zap_útěcha!T19,";",zap_útěcha!U19,";",zap_útěcha!V19,")"),IF(zap_útěcha!W19&lt;zap_útěcha!Y19,CONCATENATE(zap_útěcha!Y19,":",zap_útěcha!W19,"   (",IF(zap_útěcha!R19="0","-0",-zap_útěcha!R19),";",IF(zap_útěcha!S19="0","-0",-zap_útěcha!S19),";",IF(zap_útěcha!T19="0","-0",-zap_útěcha!T19),";",IF(zap_útěcha!U19="0","-0",IF(LEN(zap_útěcha!U19)&gt;0,-zap_útěcha!U19,zap_útěcha!U19)),";",IF(LEN(zap_útěcha!V19)&gt;0,-zap_útěcha!V19,zap_útěcha!V19),")")," "))</f>
        <v> </v>
      </c>
    </row>
    <row r="36" spans="1:7" ht="12" customHeight="1">
      <c r="A36" s="209"/>
      <c r="B36" s="207">
        <v>18</v>
      </c>
      <c r="C36" s="84" t="str">
        <f>IF(A36&gt;0,VLOOKUP(A36,seznam!$A$2:$C$129,3),"------")</f>
        <v>------</v>
      </c>
      <c r="D36" s="85" t="str">
        <f>IF(zap_útěcha!J10&gt;zap_útěcha!L10,zap_útěcha!B10,IF(zap_útěcha!J10&lt;zap_útěcha!L10,zap_útěcha!D10," "))</f>
        <v> </v>
      </c>
      <c r="E36" s="83"/>
      <c r="F36" s="83"/>
      <c r="G36" s="90"/>
    </row>
    <row r="37" spans="1:7" ht="12" customHeight="1">
      <c r="A37" s="210"/>
      <c r="B37" s="207"/>
      <c r="C37" s="102" t="str">
        <f>IF(A36&gt;0,VLOOKUP(A36,seznam!$A$2:$C$129,2),"------")</f>
        <v>------</v>
      </c>
      <c r="D37" s="83" t="str">
        <f>IF(zap_útěcha!J10&gt;zap_útěcha!L10,CONCATENATE(zap_útěcha!J10,":",zap_útěcha!L10,"   (",zap_útěcha!E10,";",zap_útěcha!F10,";",zap_útěcha!G10,";",zap_útěcha!H10,";",zap_útěcha!I10,")"),IF(zap_útěcha!J10&lt;zap_útěcha!L10,CONCATENATE(zap_útěcha!L10,":",zap_útěcha!J10,"   (",IF(zap_útěcha!E10="0","-0",-zap_útěcha!E10),";",IF(zap_útěcha!F10="0","-0",-zap_útěcha!F10),";",IF(zap_útěcha!G10="0","-0",-zap_útěcha!G10),";",IF(zap_útěcha!H10="0","-0",IF(LEN(zap_útěcha!H10)&gt;0,-zap_útěcha!H10,zap_útěcha!H10)),";",IF(LEN(zap_útěcha!I10)&gt;0,-zap_útěcha!I10,zap_útěcha!I10),")")," "))</f>
        <v> </v>
      </c>
      <c r="E37" s="86"/>
      <c r="F37" s="83"/>
      <c r="G37" s="90"/>
    </row>
    <row r="38" spans="1:7" ht="12" customHeight="1">
      <c r="A38" s="209"/>
      <c r="B38" s="207">
        <v>19</v>
      </c>
      <c r="C38" s="81" t="str">
        <f>IF(A38&gt;0,VLOOKUP(A38,seznam!$A$2:$C$129,3),"------")</f>
        <v>------</v>
      </c>
      <c r="D38" s="82"/>
      <c r="E38" s="87" t="str">
        <f>IF(zap_útěcha!W6&gt;zap_útěcha!Y6,zap_útěcha!O6,IF(zap_útěcha!W6&lt;zap_útěcha!Y6,zap_útěcha!Q6," "))</f>
        <v> </v>
      </c>
      <c r="F38" s="83"/>
      <c r="G38" s="90"/>
    </row>
    <row r="39" spans="1:7" ht="12" customHeight="1">
      <c r="A39" s="210"/>
      <c r="B39" s="207"/>
      <c r="C39" s="101" t="str">
        <f>IF(A38&gt;0,VLOOKUP(A38,seznam!$A$2:$C$129,2),"------")</f>
        <v>------</v>
      </c>
      <c r="D39" s="82"/>
      <c r="E39" s="86" t="str">
        <f>IF(zap_útěcha!W6&gt;zap_útěcha!Y6,CONCATENATE(zap_útěcha!W6,":",zap_útěcha!Y6,"   (",zap_útěcha!R6,";",zap_útěcha!S6,";",zap_útěcha!T6,";",zap_útěcha!U6,";",zap_útěcha!V6,")"),IF(zap_útěcha!W6&lt;zap_útěcha!Y6,CONCATENATE(zap_útěcha!Y6,":",zap_útěcha!W6,"   (",IF(zap_útěcha!R6="0","-0",-zap_útěcha!R6),";",IF(zap_útěcha!S6="0","-0",-zap_útěcha!S6),";",IF(zap_útěcha!T6="0","-0",-zap_útěcha!T6),";",IF(zap_útěcha!U6="0","-0",IF(LEN(zap_útěcha!U6)&gt;0,-zap_útěcha!U6,zap_útěcha!U6)),";",IF(LEN(zap_útěcha!V6)&gt;0,-zap_útěcha!V6,zap_útěcha!V6),")")," "))</f>
        <v> </v>
      </c>
      <c r="F39" s="86"/>
      <c r="G39" s="90"/>
    </row>
    <row r="40" spans="1:7" ht="12" customHeight="1">
      <c r="A40" s="209"/>
      <c r="B40" s="207">
        <v>20</v>
      </c>
      <c r="C40" s="84" t="str">
        <f>IF(A40&gt;0,VLOOKUP(A40,seznam!$A$2:$C$129,3),"------")</f>
        <v>------</v>
      </c>
      <c r="D40" s="85" t="str">
        <f>IF(zap_útěcha!J11&gt;zap_útěcha!L11,zap_útěcha!B11,IF(zap_útěcha!J11&lt;zap_útěcha!L11,zap_útěcha!D11," "))</f>
        <v> </v>
      </c>
      <c r="E40" s="86"/>
      <c r="F40" s="86"/>
      <c r="G40" s="90"/>
    </row>
    <row r="41" spans="1:7" ht="12" customHeight="1">
      <c r="A41" s="210"/>
      <c r="B41" s="207"/>
      <c r="C41" s="102" t="str">
        <f>IF(A40&gt;0,VLOOKUP(A40,seznam!$A$2:$C$129,2),"------")</f>
        <v>------</v>
      </c>
      <c r="D41" s="83" t="str">
        <f>IF(zap_útěcha!J11&gt;zap_útěcha!L11,CONCATENATE(zap_útěcha!J11,":",zap_útěcha!L11,"   (",zap_útěcha!E11,";",zap_útěcha!F11,";",zap_útěcha!G11,";",zap_útěcha!H11,";",zap_útěcha!I11,")"),IF(zap_útěcha!J11&lt;zap_útěcha!L11,CONCATENATE(zap_útěcha!L11,":",zap_útěcha!J11,"   (",IF(zap_útěcha!E11="0","-0",-zap_útěcha!E11),";",IF(zap_útěcha!F11="0","-0",-zap_útěcha!F11),";",IF(zap_útěcha!G11="0","-0",-zap_útěcha!G11),";",IF(zap_útěcha!H11="0","-0",IF(LEN(zap_útěcha!H11)&gt;0,-zap_útěcha!H11,zap_útěcha!H11)),";",IF(LEN(zap_útěcha!I11)&gt;0,-zap_útěcha!I11,zap_útěcha!I11),")")," "))</f>
        <v> </v>
      </c>
      <c r="E41" s="83"/>
      <c r="F41" s="86"/>
      <c r="G41" s="90"/>
    </row>
    <row r="42" spans="1:7" ht="12" customHeight="1">
      <c r="A42" s="209"/>
      <c r="B42" s="207">
        <v>21</v>
      </c>
      <c r="C42" s="81" t="str">
        <f>IF(A42&gt;0,VLOOKUP(A42,seznam!$A$2:$C$129,3),"------")</f>
        <v>------</v>
      </c>
      <c r="D42" s="82"/>
      <c r="E42" s="83"/>
      <c r="F42" s="87" t="str">
        <f>IF(zap_útěcha!W13&gt;zap_útěcha!Y13,zap_útěcha!O13,IF(zap_útěcha!W13&lt;zap_útěcha!Y13,zap_útěcha!Q13," "))</f>
        <v> </v>
      </c>
      <c r="G42" s="90"/>
    </row>
    <row r="43" spans="1:7" ht="12" customHeight="1">
      <c r="A43" s="210"/>
      <c r="B43" s="207"/>
      <c r="C43" s="101" t="str">
        <f>IF(A42&gt;0,VLOOKUP(A42,seznam!$A$2:$C$129,2),"------")</f>
        <v>------</v>
      </c>
      <c r="D43" s="82"/>
      <c r="E43" s="83"/>
      <c r="F43" s="86" t="str">
        <f>IF(zap_útěcha!W13&gt;zap_útěcha!Y13,CONCATENATE(zap_útěcha!W13,":",zap_útěcha!Y13,"   (",zap_útěcha!R13,";",zap_útěcha!S13,";",zap_útěcha!T13,";",zap_útěcha!U13,";",zap_útěcha!V13,")"),IF(zap_útěcha!W13&lt;zap_útěcha!Y13,CONCATENATE(zap_útěcha!Y13,":",zap_útěcha!W13,"   (",IF(zap_útěcha!R13="0","-0",-zap_útěcha!R13),";",IF(zap_útěcha!S13="0","-0",-zap_útěcha!S13),";",IF(zap_útěcha!T13="0","-0",-zap_útěcha!T13),";",IF(zap_útěcha!U13="0","-0",IF(LEN(zap_útěcha!U13)&gt;0,-zap_útěcha!U13,zap_útěcha!U13)),";",IF(LEN(zap_útěcha!V13)&gt;0,-zap_útěcha!V13,zap_útěcha!V13),")")," "))</f>
        <v> </v>
      </c>
      <c r="G43" s="89"/>
    </row>
    <row r="44" spans="1:7" ht="12" customHeight="1">
      <c r="A44" s="209"/>
      <c r="B44" s="207">
        <v>22</v>
      </c>
      <c r="C44" s="84" t="str">
        <f>IF(A44&gt;0,VLOOKUP(A44,seznam!$A$2:$C$129,3),"------")</f>
        <v>------</v>
      </c>
      <c r="D44" s="85" t="str">
        <f>IF(zap_útěcha!J12&gt;zap_útěcha!L12,zap_útěcha!B12,IF(zap_útěcha!J12&lt;zap_útěcha!L12,zap_útěcha!D12," "))</f>
        <v> </v>
      </c>
      <c r="E44" s="83"/>
      <c r="F44" s="86"/>
      <c r="G44" s="89"/>
    </row>
    <row r="45" spans="1:7" ht="12" customHeight="1">
      <c r="A45" s="210"/>
      <c r="B45" s="207"/>
      <c r="C45" s="102" t="str">
        <f>IF(A44&gt;0,VLOOKUP(A44,seznam!$A$2:$C$129,2),"------")</f>
        <v>------</v>
      </c>
      <c r="D45" s="83" t="str">
        <f>IF(zap_útěcha!J12&gt;zap_útěcha!L12,CONCATENATE(zap_útěcha!J12,":",zap_útěcha!L12,"   (",zap_útěcha!E12,";",zap_útěcha!F12,";",zap_útěcha!G12,";",zap_útěcha!H12,";",zap_útěcha!I12,")"),IF(zap_útěcha!J12&lt;zap_útěcha!L12,CONCATENATE(zap_útěcha!L12,":",zap_útěcha!J12,"   (",IF(zap_útěcha!E12="0","-0",-zap_útěcha!E12),";",IF(zap_útěcha!F12="0","-0",-zap_útěcha!F12),";",IF(zap_útěcha!G12="0","-0",-zap_útěcha!G12),";",IF(zap_útěcha!H12="0","-0",IF(LEN(zap_útěcha!H12)&gt;0,-zap_útěcha!H12,zap_útěcha!H12)),";",IF(LEN(zap_útěcha!I12)&gt;0,-zap_útěcha!I12,zap_útěcha!I12),")")," "))</f>
        <v> </v>
      </c>
      <c r="E45" s="86"/>
      <c r="F45" s="86"/>
      <c r="G45" s="89"/>
    </row>
    <row r="46" spans="1:7" ht="12" customHeight="1">
      <c r="A46" s="209"/>
      <c r="B46" s="207">
        <v>23</v>
      </c>
      <c r="C46" s="81" t="str">
        <f>IF(A46&gt;0,VLOOKUP(A46,seznam!$A$2:$C$129,3),"------")</f>
        <v>------</v>
      </c>
      <c r="D46" s="82"/>
      <c r="E46" s="87" t="str">
        <f>IF(zap_útěcha!W7&gt;zap_útěcha!Y7,zap_útěcha!O7,IF(zap_útěcha!W7&lt;zap_útěcha!Y7,zap_útěcha!Q7," "))</f>
        <v> </v>
      </c>
      <c r="F46" s="86"/>
      <c r="G46" s="89"/>
    </row>
    <row r="47" spans="1:7" ht="12" customHeight="1">
      <c r="A47" s="210"/>
      <c r="B47" s="207"/>
      <c r="C47" s="101" t="str">
        <f>IF(A46&gt;0,VLOOKUP(A46,seznam!$A$2:$C$129,2),"------")</f>
        <v>------</v>
      </c>
      <c r="D47" s="82"/>
      <c r="E47" s="86" t="str">
        <f>IF(zap_útěcha!W7&gt;zap_útěcha!Y7,CONCATENATE(zap_útěcha!W7,":",zap_útěcha!Y7,"   (",zap_útěcha!R7,";",zap_útěcha!S7,";",zap_útěcha!T7,";",zap_útěcha!U7,";",zap_útěcha!V7,")"),IF(zap_útěcha!W7&lt;zap_útěcha!Y7,CONCATENATE(zap_útěcha!Y7,":",zap_útěcha!W7,"   (",IF(zap_útěcha!R7="0","-0",-zap_útěcha!R7),";",IF(zap_útěcha!S7="0","-0",-zap_útěcha!S7),";",IF(zap_útěcha!T7="0","-0",-zap_útěcha!T7),";",IF(zap_útěcha!U7="0","-0",IF(LEN(zap_útěcha!U7)&gt;0,-zap_útěcha!U7,zap_útěcha!U7)),";",IF(LEN(zap_útěcha!V7)&gt;0,-zap_útěcha!V7,zap_útěcha!V7),")")," "))</f>
        <v> </v>
      </c>
      <c r="F47" s="83"/>
      <c r="G47" s="89"/>
    </row>
    <row r="48" spans="1:7" ht="12" customHeight="1">
      <c r="A48" s="209"/>
      <c r="B48" s="207">
        <v>24</v>
      </c>
      <c r="C48" s="84" t="str">
        <f>IF(A48&gt;0,VLOOKUP(A48,seznam!$A$2:$C$129,3),"------")</f>
        <v>------</v>
      </c>
      <c r="D48" s="85" t="str">
        <f>IF(zap_útěcha!J13&gt;zap_útěcha!L13,zap_útěcha!B13,IF(zap_útěcha!J13&lt;zap_útěcha!L13,zap_útěcha!D13," "))</f>
        <v> </v>
      </c>
      <c r="E48" s="86"/>
      <c r="F48" s="83"/>
      <c r="G48" s="89"/>
    </row>
    <row r="49" spans="1:7" ht="12" customHeight="1">
      <c r="A49" s="210"/>
      <c r="B49" s="207"/>
      <c r="C49" s="102" t="str">
        <f>IF(A48&gt;0,VLOOKUP(A48,seznam!$A$2:$C$129,2),"------")</f>
        <v>------</v>
      </c>
      <c r="D49" s="83" t="str">
        <f>IF(zap_útěcha!J13&gt;zap_útěcha!L13,CONCATENATE(zap_útěcha!J13,":",zap_útěcha!L13,"   (",zap_útěcha!E13,";",zap_útěcha!F13,";",zap_útěcha!G13,";",zap_útěcha!H13,";",zap_útěcha!I13,")"),IF(zap_útěcha!J13&lt;zap_útěcha!L13,CONCATENATE(zap_útěcha!L13,":",zap_útěcha!J13,"   (",IF(zap_útěcha!E13="0","-0",-zap_útěcha!E13),";",IF(zap_útěcha!F13="0","-0",-zap_útěcha!F13),";",IF(zap_útěcha!G13="0","-0",-zap_útěcha!G13),";",IF(zap_útěcha!H13="0","-0",IF(LEN(zap_útěcha!H13)&gt;0,-zap_útěcha!H13,zap_útěcha!H13)),";",IF(LEN(zap_útěcha!I13)&gt;0,-zap_útěcha!I13,zap_útěcha!I13),")")," "))</f>
        <v> </v>
      </c>
      <c r="E49" s="83"/>
      <c r="F49" s="83"/>
      <c r="G49" s="89"/>
    </row>
    <row r="50" spans="1:7" ht="12" customHeight="1">
      <c r="A50" s="209"/>
      <c r="B50" s="207">
        <v>25</v>
      </c>
      <c r="C50" s="81" t="str">
        <f>IF(A50&gt;0,VLOOKUP(A50,seznam!$A$2:$C$129,3),"------")</f>
        <v>------</v>
      </c>
      <c r="D50" s="82"/>
      <c r="E50" s="83"/>
      <c r="F50" s="83"/>
      <c r="G50" s="92" t="str">
        <f>IF(zap_útěcha!W17&gt;zap_útěcha!Y17,zap_útěcha!O17,IF(zap_útěcha!W17&lt;zap_útěcha!Y17,zap_útěcha!Q17," "))</f>
        <v> </v>
      </c>
    </row>
    <row r="51" spans="1:7" ht="12" customHeight="1">
      <c r="A51" s="210"/>
      <c r="B51" s="207"/>
      <c r="C51" s="101" t="str">
        <f>IF(A50&gt;0,VLOOKUP(A50,seznam!$A$2:$C$129,2),"------")</f>
        <v>------</v>
      </c>
      <c r="D51" s="82"/>
      <c r="E51" s="83"/>
      <c r="F51" s="83"/>
      <c r="G51" s="86" t="str">
        <f>IF(zap_útěcha!W17&gt;zap_útěcha!Y17,CONCATENATE(zap_útěcha!W17,":",zap_útěcha!Y17,"   (",zap_útěcha!R17,";",zap_útěcha!S17,";",zap_útěcha!T17,";",zap_útěcha!U17,";",zap_útěcha!V17,")"),IF(zap_útěcha!W17&lt;zap_útěcha!Y17,CONCATENATE(zap_útěcha!Y17,":",zap_útěcha!W17,"   (",IF(zap_útěcha!R17="0","-0",-zap_útěcha!R17),";",IF(zap_útěcha!S17="0","-0",-zap_útěcha!S17),";",IF(zap_útěcha!T17="0","-0",-zap_útěcha!T17),";",IF(zap_útěcha!U17="0","-0",IF(LEN(zap_útěcha!U17)&gt;0,-zap_útěcha!U17,zap_útěcha!U17)),";",IF(LEN(zap_útěcha!V17)&gt;0,-zap_útěcha!V17,zap_útěcha!V17),")")," "))</f>
        <v> </v>
      </c>
    </row>
    <row r="52" spans="1:7" ht="12" customHeight="1">
      <c r="A52" s="209"/>
      <c r="B52" s="207">
        <v>26</v>
      </c>
      <c r="C52" s="84" t="str">
        <f>IF(A52&gt;0,VLOOKUP(A52,seznam!$A$2:$C$129,3),"------")</f>
        <v>------</v>
      </c>
      <c r="D52" s="85" t="str">
        <f>IF(zap_útěcha!J14&gt;zap_útěcha!L14,zap_útěcha!B14,IF(zap_útěcha!J14&lt;zap_útěcha!L14,zap_útěcha!D14," "))</f>
        <v> </v>
      </c>
      <c r="E52" s="83"/>
      <c r="F52" s="83"/>
      <c r="G52" s="86"/>
    </row>
    <row r="53" spans="1:7" ht="12" customHeight="1">
      <c r="A53" s="210"/>
      <c r="B53" s="207"/>
      <c r="C53" s="102" t="str">
        <f>IF(A52&gt;0,VLOOKUP(A52,seznam!$A$2:$C$129,2),"------")</f>
        <v>------</v>
      </c>
      <c r="D53" s="83" t="str">
        <f>IF(zap_útěcha!J14&gt;zap_útěcha!L14,CONCATENATE(zap_útěcha!J14,":",zap_útěcha!L14,"   (",zap_útěcha!E14,";",zap_útěcha!F14,";",zap_útěcha!G14,";",zap_útěcha!H14,";",zap_útěcha!I14,")"),IF(zap_útěcha!J14&lt;zap_útěcha!L14,CONCATENATE(zap_útěcha!L14,":",zap_útěcha!J14,"   (",IF(zap_útěcha!E14="0","-0",-zap_útěcha!E14),";",IF(zap_útěcha!F14="0","-0",-zap_útěcha!F14),";",IF(zap_útěcha!G14="0","-0",-zap_útěcha!G14),";",IF(zap_útěcha!H14="0","-0",IF(LEN(zap_útěcha!H14)&gt;0,-zap_útěcha!H14,zap_útěcha!H14)),";",IF(LEN(zap_útěcha!I14)&gt;0,-zap_útěcha!I14,zap_útěcha!I14),")")," "))</f>
        <v> </v>
      </c>
      <c r="E53" s="86"/>
      <c r="F53" s="83"/>
      <c r="G53" s="86"/>
    </row>
    <row r="54" spans="1:7" ht="12" customHeight="1">
      <c r="A54" s="209"/>
      <c r="B54" s="207">
        <v>27</v>
      </c>
      <c r="C54" s="81" t="str">
        <f>IF(A54&gt;0,VLOOKUP(A54,seznam!$A$2:$C$129,3),"------")</f>
        <v>------</v>
      </c>
      <c r="D54" s="82"/>
      <c r="E54" s="87" t="str">
        <f>IF(zap_útěcha!W8&gt;zap_útěcha!Y8,zap_útěcha!O8,IF(zap_útěcha!W8&lt;zap_útěcha!Y8,zap_útěcha!Q8," "))</f>
        <v> </v>
      </c>
      <c r="F54" s="83"/>
      <c r="G54" s="86"/>
    </row>
    <row r="55" spans="1:7" ht="12" customHeight="1">
      <c r="A55" s="210"/>
      <c r="B55" s="207"/>
      <c r="C55" s="101" t="str">
        <f>IF(A54&gt;0,VLOOKUP(A54,seznam!$A$2:$C$129,2),"------")</f>
        <v>------</v>
      </c>
      <c r="D55" s="82"/>
      <c r="E55" s="86" t="str">
        <f>IF(zap_útěcha!W8&gt;zap_útěcha!Y8,CONCATENATE(zap_útěcha!W8,":",zap_útěcha!Y8,"   (",zap_útěcha!R8,";",zap_útěcha!S8,";",zap_útěcha!T8,";",zap_útěcha!U8,";",zap_útěcha!V8,")"),IF(zap_útěcha!W8&lt;zap_útěcha!Y8,CONCATENATE(zap_útěcha!Y8,":",zap_útěcha!W8,"   (",IF(zap_útěcha!R8="0","-0",-zap_útěcha!R8),";",IF(zap_útěcha!S8="0","-0",-zap_útěcha!S8),";",IF(zap_útěcha!T8="0","-0",-zap_útěcha!T8),";",IF(zap_útěcha!U8="0","-0",IF(LEN(zap_útěcha!U8)&gt;0,-zap_útěcha!U8,zap_útěcha!U8)),";",IF(LEN(zap_útěcha!V8)&gt;0,-zap_útěcha!V8,zap_útěcha!V8),")")," "))</f>
        <v> </v>
      </c>
      <c r="F55" s="86"/>
      <c r="G55" s="86"/>
    </row>
    <row r="56" spans="1:7" ht="12" customHeight="1">
      <c r="A56" s="209"/>
      <c r="B56" s="207">
        <v>28</v>
      </c>
      <c r="C56" s="84" t="str">
        <f>IF(A56&gt;0,VLOOKUP(A56,seznam!$A$2:$C$129,3),"------")</f>
        <v>------</v>
      </c>
      <c r="D56" s="85" t="str">
        <f>IF(zap_útěcha!J15&gt;zap_útěcha!L15,zap_útěcha!B15,IF(zap_útěcha!J15&lt;zap_útěcha!L15,zap_útěcha!D15," "))</f>
        <v> </v>
      </c>
      <c r="E56" s="86"/>
      <c r="F56" s="86"/>
      <c r="G56" s="86"/>
    </row>
    <row r="57" spans="1:7" ht="12" customHeight="1">
      <c r="A57" s="210"/>
      <c r="B57" s="207"/>
      <c r="C57" s="102" t="str">
        <f>IF(A56&gt;0,VLOOKUP(A56,seznam!$A$2:$C$129,2),"------")</f>
        <v>------</v>
      </c>
      <c r="D57" s="83" t="str">
        <f>IF(zap_útěcha!J15&gt;zap_útěcha!L15,CONCATENATE(zap_útěcha!J15,":",zap_útěcha!L15,"   (",zap_útěcha!E15,";",zap_útěcha!F15,";",zap_útěcha!G15,";",zap_útěcha!H15,";",zap_útěcha!I15,")"),IF(zap_útěcha!J15&lt;zap_útěcha!L15,CONCATENATE(zap_útěcha!L15,":",zap_útěcha!J15,"   (",IF(zap_útěcha!E15="0","-0",-zap_útěcha!E15),";",IF(zap_útěcha!F15="0","-0",-zap_útěcha!F15),";",IF(zap_útěcha!G15="0","-0",-zap_útěcha!G15),";",IF(zap_útěcha!H15="0","-0",IF(LEN(zap_útěcha!H15)&gt;0,-zap_útěcha!H15,zap_útěcha!H15)),";",IF(LEN(zap_útěcha!I15)&gt;0,-zap_útěcha!I15,zap_útěcha!I15),")")," "))</f>
        <v> </v>
      </c>
      <c r="E57" s="83"/>
      <c r="F57" s="86"/>
      <c r="G57" s="86"/>
    </row>
    <row r="58" spans="1:7" ht="12" customHeight="1">
      <c r="A58" s="209"/>
      <c r="B58" s="207">
        <v>29</v>
      </c>
      <c r="C58" s="81" t="str">
        <f>IF(A58&gt;0,VLOOKUP(A58,seznam!$A$2:$C$129,3),"------")</f>
        <v>------</v>
      </c>
      <c r="D58" s="82"/>
      <c r="E58" s="83"/>
      <c r="F58" s="87" t="str">
        <f>IF(zap_útěcha!W14&gt;zap_útěcha!Y14,zap_útěcha!O14,IF(zap_útěcha!W14&lt;zap_útěcha!Y14,zap_útěcha!Q14," "))</f>
        <v> </v>
      </c>
      <c r="G58" s="86"/>
    </row>
    <row r="59" spans="1:7" ht="12" customHeight="1">
      <c r="A59" s="210"/>
      <c r="B59" s="207"/>
      <c r="C59" s="101" t="str">
        <f>IF(A58&gt;0,VLOOKUP(A58,seznam!$A$2:$C$129,2),"------")</f>
        <v>------</v>
      </c>
      <c r="D59" s="82"/>
      <c r="E59" s="83"/>
      <c r="F59" s="86" t="str">
        <f>IF(zap_útěcha!W14&gt;zap_útěcha!Y14,CONCATENATE(zap_útěcha!W14,":",zap_útěcha!Y14,"   (",zap_útěcha!R14,";",zap_útěcha!S14,";",zap_útěcha!T14,";",zap_útěcha!U14,";",zap_útěcha!V14,")"),IF(zap_útěcha!W14&lt;zap_útěcha!Y14,CONCATENATE(zap_útěcha!Y14,":",zap_útěcha!W14,"   (",IF(zap_útěcha!R14="0","-0",-zap_útěcha!R14),";",IF(zap_útěcha!S14="0","-0",-zap_útěcha!S14),";",IF(zap_útěcha!T14="0","-0",-zap_útěcha!T14),";",IF(zap_útěcha!U14="0","-0",IF(LEN(zap_útěcha!U14)&gt;0,-zap_útěcha!U14,zap_útěcha!U14)),";",IF(LEN(zap_útěcha!V14)&gt;0,-zap_útěcha!V14,zap_útěcha!V14),")")," "))</f>
        <v> </v>
      </c>
      <c r="G59" s="83"/>
    </row>
    <row r="60" spans="1:7" ht="12" customHeight="1">
      <c r="A60" s="209"/>
      <c r="B60" s="207">
        <v>30</v>
      </c>
      <c r="C60" s="84" t="str">
        <f>IF(A60&gt;0,VLOOKUP(A60,seznam!$A$2:$C$129,3),"------")</f>
        <v>------</v>
      </c>
      <c r="D60" s="85" t="str">
        <f>IF(zap_útěcha!J16&gt;zap_útěcha!L16,zap_útěcha!B16,IF(zap_útěcha!J16&lt;zap_útěcha!L16,zap_útěcha!D16," "))</f>
        <v> </v>
      </c>
      <c r="E60" s="83"/>
      <c r="F60" s="86"/>
      <c r="G60" s="83"/>
    </row>
    <row r="61" spans="1:7" ht="12" customHeight="1">
      <c r="A61" s="210"/>
      <c r="B61" s="207"/>
      <c r="C61" s="102" t="str">
        <f>IF(A60&gt;0,VLOOKUP(A60,seznam!$A$2:$C$129,2),"------")</f>
        <v>------</v>
      </c>
      <c r="D61" s="83" t="str">
        <f>IF(zap_útěcha!J16&gt;zap_útěcha!L16,CONCATENATE(zap_útěcha!J16,":",zap_útěcha!L16,"   (",zap_útěcha!E16,";",zap_útěcha!F16,";",zap_útěcha!G16,";",zap_útěcha!H16,";",zap_útěcha!I16,")"),IF(zap_útěcha!J16&lt;zap_útěcha!L16,CONCATENATE(zap_útěcha!L16,":",zap_útěcha!J16,"   (",IF(zap_útěcha!E16="0","-0",-zap_útěcha!E16),";",IF(zap_útěcha!F16="0","-0",-zap_útěcha!F16),";",IF(zap_útěcha!G16="0","-0",-zap_útěcha!G16),";",IF(zap_útěcha!H16="0","-0",IF(LEN(zap_útěcha!H16)&gt;0,-zap_útěcha!H16,zap_útěcha!H16)),";",IF(LEN(zap_útěcha!I16)&gt;0,-zap_útěcha!I16,zap_útěcha!I16),")")," "))</f>
        <v> </v>
      </c>
      <c r="E61" s="86"/>
      <c r="F61" s="86"/>
      <c r="G61" s="83"/>
    </row>
    <row r="62" spans="1:7" ht="12" customHeight="1">
      <c r="A62" s="209"/>
      <c r="B62" s="207">
        <v>31</v>
      </c>
      <c r="C62" s="81" t="str">
        <f>IF(A62&gt;0,VLOOKUP(A62,seznam!$A$2:$C$129,3),"------")</f>
        <v>------</v>
      </c>
      <c r="D62" s="82"/>
      <c r="E62" s="87" t="str">
        <f>IF(zap_útěcha!W9&gt;zap_útěcha!Y9,zap_útěcha!O9,IF(zap_útěcha!W9&lt;zap_útěcha!Y9,zap_útěcha!Q9," "))</f>
        <v> </v>
      </c>
      <c r="F62" s="86"/>
      <c r="G62" s="83"/>
    </row>
    <row r="63" spans="1:7" ht="12" customHeight="1">
      <c r="A63" s="210"/>
      <c r="B63" s="207"/>
      <c r="C63" s="101" t="str">
        <f>IF(A62&gt;0,VLOOKUP(A62,seznam!$A$2:$C$129,2),"------")</f>
        <v>------</v>
      </c>
      <c r="D63" s="82"/>
      <c r="E63" s="86" t="str">
        <f>IF(zap_útěcha!W9&gt;zap_útěcha!Y9,CONCATENATE(zap_útěcha!W9,":",zap_útěcha!Y9,"   (",zap_útěcha!R9,";",zap_útěcha!S9,";",zap_útěcha!T9,";",zap_útěcha!U9,";",zap_útěcha!V9,")"),IF(zap_útěcha!W9&lt;zap_útěcha!Y9,CONCATENATE(zap_útěcha!Y9,":",zap_útěcha!W9,"   (",IF(zap_útěcha!R9="0","-0",-zap_útěcha!R9),";",IF(zap_útěcha!S9="0","-0",-zap_útěcha!S9),";",IF(zap_útěcha!T9="0","-0",-zap_útěcha!T9),";",IF(zap_útěcha!U9="0","-0",IF(LEN(zap_útěcha!U9)&gt;0,-zap_útěcha!U9,zap_útěcha!U9)),";",IF(LEN(zap_útěcha!V9)&gt;0,-zap_útěcha!V9,zap_útěcha!V9),")")," "))</f>
        <v> </v>
      </c>
      <c r="F63" s="83"/>
      <c r="G63" s="83"/>
    </row>
    <row r="64" spans="1:7" ht="12" customHeight="1">
      <c r="A64" s="209"/>
      <c r="B64" s="139">
        <v>32</v>
      </c>
      <c r="C64" s="84" t="str">
        <f>IF(A64&gt;0,VLOOKUP(A64,seznam!$A$2:$C$129,3),"------")</f>
        <v>------</v>
      </c>
      <c r="D64" s="85" t="str">
        <f>IF(zap_útěcha!J17&gt;zap_útěcha!L17,zap_útěcha!B17,IF(zap_útěcha!J17&lt;zap_útěcha!L17,zap_útěcha!D17," "))</f>
        <v> </v>
      </c>
      <c r="E64" s="86"/>
      <c r="F64" s="83"/>
      <c r="G64" s="83"/>
    </row>
    <row r="65" spans="1:7" ht="12" customHeight="1">
      <c r="A65" s="210"/>
      <c r="B65" s="169"/>
      <c r="C65" s="102" t="str">
        <f>IF(A64&gt;0,VLOOKUP(A64,seznam!$A$2:$C$129,2),"------")</f>
        <v>------</v>
      </c>
      <c r="D65" s="83" t="str">
        <f>IF(zap_útěcha!J17&gt;zap_útěcha!L17,CONCATENATE(zap_útěcha!J17,":",zap_útěcha!L17,"   (",zap_útěcha!E17,";",zap_útěcha!F17,";",zap_útěcha!G17,";",zap_útěcha!H17,";",zap_útěcha!I17,")"),IF(zap_útěcha!J17&lt;zap_útěcha!L17,CONCATENATE(zap_útěcha!L17,":",zap_útěcha!J17,"   (",IF(zap_útěcha!E17="0","-0",-zap_útěcha!E17),";",IF(zap_útěcha!F17="0","-0",-zap_útěcha!F17),";",IF(zap_útěcha!G17="0","-0",-zap_útěcha!G17),";",IF(zap_útěcha!H17="0","-0",IF(LEN(zap_útěcha!H17)&gt;0,-zap_útěcha!H17,zap_útěcha!H17)),";",IF(LEN(zap_útěcha!I17)&gt;0,-zap_útěcha!I17,zap_útěcha!I17),")")," "))</f>
        <v> </v>
      </c>
      <c r="E65" s="83"/>
      <c r="F65" s="83"/>
      <c r="G65" s="83"/>
    </row>
    <row r="66" spans="1:7" ht="12" customHeight="1">
      <c r="A66" s="80"/>
      <c r="B66" s="80"/>
      <c r="C66" s="93"/>
      <c r="D66" s="83"/>
      <c r="E66" s="83"/>
      <c r="F66" s="94"/>
      <c r="G66" s="94"/>
    </row>
    <row r="67" ht="12.75">
      <c r="C67" s="53"/>
    </row>
  </sheetData>
  <sheetProtection/>
  <mergeCells count="65">
    <mergeCell ref="A64:A65"/>
    <mergeCell ref="B64:B65"/>
    <mergeCell ref="A56:A57"/>
    <mergeCell ref="B56:B57"/>
    <mergeCell ref="A58:A59"/>
    <mergeCell ref="B58:B59"/>
    <mergeCell ref="A60:A61"/>
    <mergeCell ref="B60:B61"/>
    <mergeCell ref="A54:A55"/>
    <mergeCell ref="B54:B55"/>
    <mergeCell ref="A62:A63"/>
    <mergeCell ref="B62:B63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6:A7"/>
    <mergeCell ref="B6:B7"/>
    <mergeCell ref="A8:A9"/>
    <mergeCell ref="B8:B9"/>
    <mergeCell ref="B1:G1"/>
    <mergeCell ref="A2:A3"/>
    <mergeCell ref="B2:B3"/>
    <mergeCell ref="A4:A5"/>
    <mergeCell ref="B4:B5"/>
  </mergeCells>
  <printOptions/>
  <pageMargins left="0.1968503937007874" right="0.1968503937007874" top="0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V16" sqref="V16"/>
    </sheetView>
  </sheetViews>
  <sheetFormatPr defaultColWidth="9.00390625" defaultRowHeight="12.75"/>
  <cols>
    <col min="1" max="1" width="4.375" style="39" customWidth="1"/>
    <col min="2" max="2" width="18.75390625" style="39" customWidth="1"/>
    <col min="3" max="3" width="2.75390625" style="69" customWidth="1"/>
    <col min="4" max="4" width="18.75390625" style="39" customWidth="1"/>
    <col min="5" max="12" width="2.75390625" style="39" customWidth="1"/>
    <col min="13" max="13" width="3.75390625" style="39" customWidth="1"/>
    <col min="14" max="14" width="4.375" style="0" customWidth="1"/>
    <col min="15" max="15" width="18.75390625" style="0" customWidth="1"/>
    <col min="16" max="16" width="2.75390625" style="0" customWidth="1"/>
    <col min="17" max="17" width="18.75390625" style="0" customWidth="1"/>
    <col min="18" max="25" width="2.75390625" style="0" customWidth="1"/>
  </cols>
  <sheetData>
    <row r="1" spans="1:25" ht="13.5" thickBot="1">
      <c r="A1" s="212" t="s">
        <v>22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212" t="s">
        <v>23</v>
      </c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2.75">
      <c r="A2" s="56">
        <v>1</v>
      </c>
      <c r="B2" s="57" t="str">
        <f>útěcha!C3</f>
        <v>Krejčiřík Stanislav</v>
      </c>
      <c r="C2" s="58" t="s">
        <v>10</v>
      </c>
      <c r="D2" s="10" t="str">
        <f>útěcha!C5</f>
        <v>------</v>
      </c>
      <c r="E2" s="45"/>
      <c r="F2" s="46"/>
      <c r="G2" s="46"/>
      <c r="H2" s="46"/>
      <c r="I2" s="63"/>
      <c r="J2" s="61">
        <v>3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6">
        <v>1</v>
      </c>
      <c r="O2" s="57" t="str">
        <f>útěcha!D4</f>
        <v>Krejčiřík Stanislav</v>
      </c>
      <c r="P2" s="58" t="s">
        <v>10</v>
      </c>
      <c r="Q2" s="10" t="str">
        <f>útěcha!D8</f>
        <v>Andrýsek Zbyněk</v>
      </c>
      <c r="R2" s="45" t="s">
        <v>116</v>
      </c>
      <c r="S2" s="46" t="s">
        <v>111</v>
      </c>
      <c r="T2" s="46" t="s">
        <v>107</v>
      </c>
      <c r="U2" s="46" t="s">
        <v>38</v>
      </c>
      <c r="V2" s="63" t="s">
        <v>38</v>
      </c>
      <c r="W2" s="6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2</v>
      </c>
    </row>
    <row r="3" spans="1:25" ht="12.75">
      <c r="A3" s="59">
        <v>2</v>
      </c>
      <c r="B3" s="54" t="str">
        <f>útěcha!C7</f>
        <v>Bábíček Radek</v>
      </c>
      <c r="C3" s="55" t="s">
        <v>10</v>
      </c>
      <c r="D3" s="11" t="str">
        <f>útěcha!C9</f>
        <v>Andrýsek Zbyněk</v>
      </c>
      <c r="E3" s="47" t="s">
        <v>122</v>
      </c>
      <c r="F3" s="44" t="s">
        <v>111</v>
      </c>
      <c r="G3" s="44" t="s">
        <v>118</v>
      </c>
      <c r="H3" s="44"/>
      <c r="I3" s="64"/>
      <c r="J3" s="6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9">
        <v>2</v>
      </c>
      <c r="O3" s="54" t="str">
        <f>útěcha!D12</f>
        <v>Rygl Ondřej</v>
      </c>
      <c r="P3" s="55" t="s">
        <v>10</v>
      </c>
      <c r="Q3" s="54" t="str">
        <f>útěcha!D16</f>
        <v>Juras Pavel</v>
      </c>
      <c r="R3" s="47" t="s">
        <v>120</v>
      </c>
      <c r="S3" s="44" t="s">
        <v>110</v>
      </c>
      <c r="T3" s="44" t="s">
        <v>116</v>
      </c>
      <c r="U3" s="44" t="s">
        <v>112</v>
      </c>
      <c r="V3" s="64"/>
      <c r="W3" s="6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1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 ht="12.75">
      <c r="A4" s="59">
        <v>3</v>
      </c>
      <c r="B4" s="54" t="str">
        <f>útěcha!C11</f>
        <v>Rygl Ondřej</v>
      </c>
      <c r="C4" s="55" t="s">
        <v>10</v>
      </c>
      <c r="D4" s="11" t="str">
        <f>útěcha!C13</f>
        <v>Rybecký Jakub</v>
      </c>
      <c r="E4" s="47" t="s">
        <v>114</v>
      </c>
      <c r="F4" s="44" t="s">
        <v>113</v>
      </c>
      <c r="G4" s="44" t="s">
        <v>38</v>
      </c>
      <c r="H4" s="44" t="s">
        <v>120</v>
      </c>
      <c r="I4" s="64"/>
      <c r="J4" s="62">
        <f aca="true" t="shared" si="0" ref="J4:J17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7</v>
      </c>
      <c r="L4" s="27">
        <f aca="true" t="shared" si="1" ref="L4:L17">IF(AND(LEN(E4)&gt;0,MID(E4,1,1)="-"),"1","0")+IF(AND(LEN(F4)&gt;0,MID(F4,1,1)="-"),"1","0")+IF(AND(LEN(G4)&gt;0,MID(G4,1,1)="-"),"1","0")+IF(AND(LEN(H4)&gt;0,MID(H4,1,1)="-"),"1","0")+IF(AND(LEN(I4)&gt;0,MID(I4,1,1)="-"),"1","0")</f>
        <v>1</v>
      </c>
      <c r="N4" s="59">
        <v>3</v>
      </c>
      <c r="O4" s="54" t="str">
        <f>útěcha!D20</f>
        <v>Harna Václav</v>
      </c>
      <c r="P4" s="55" t="s">
        <v>10</v>
      </c>
      <c r="Q4" s="11" t="str">
        <f>útěcha!D24</f>
        <v>Nguyen Tomáš</v>
      </c>
      <c r="R4" s="47" t="s">
        <v>37</v>
      </c>
      <c r="S4" s="44" t="s">
        <v>131</v>
      </c>
      <c r="T4" s="44" t="s">
        <v>112</v>
      </c>
      <c r="U4" s="44" t="s">
        <v>112</v>
      </c>
      <c r="V4" s="64" t="s">
        <v>38</v>
      </c>
      <c r="W4" s="62">
        <f aca="true" t="shared" si="2" ref="W4:W9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aca="true" t="shared" si="3" ref="Y4:Y9">IF(AND(LEN(R4)&gt;0,MID(R4,1,1)="-"),"1","0")+IF(AND(LEN(S4)&gt;0,MID(S4,1,1)="-"),"1","0")+IF(AND(LEN(T4)&gt;0,MID(T4,1,1)="-"),"1","0")+IF(AND(LEN(U4)&gt;0,MID(U4,1,1)="-"),"1","0")+IF(AND(LEN(V4)&gt;0,MID(V4,1,1)="-"),"1","0")</f>
        <v>2</v>
      </c>
    </row>
    <row r="5" spans="1:25" ht="12.75">
      <c r="A5" s="59">
        <v>4</v>
      </c>
      <c r="B5" s="54" t="str">
        <f>útěcha!C15</f>
        <v>Šíblová Sára</v>
      </c>
      <c r="C5" s="55" t="s">
        <v>10</v>
      </c>
      <c r="D5" s="11" t="str">
        <f>útěcha!C17</f>
        <v>Juras Pavel</v>
      </c>
      <c r="E5" s="47" t="s">
        <v>38</v>
      </c>
      <c r="F5" s="44" t="s">
        <v>114</v>
      </c>
      <c r="G5" s="44" t="s">
        <v>110</v>
      </c>
      <c r="H5" s="44" t="s">
        <v>113</v>
      </c>
      <c r="I5" s="64" t="s">
        <v>119</v>
      </c>
      <c r="J5" s="62">
        <f t="shared" si="0"/>
        <v>2</v>
      </c>
      <c r="K5" s="26" t="s">
        <v>7</v>
      </c>
      <c r="L5" s="27">
        <f t="shared" si="1"/>
        <v>3</v>
      </c>
      <c r="N5" s="59">
        <v>4</v>
      </c>
      <c r="O5" s="54" t="str">
        <f>útěcha!D28</f>
        <v>Brhel Štěpán</v>
      </c>
      <c r="P5" s="55" t="s">
        <v>10</v>
      </c>
      <c r="Q5" s="11" t="str">
        <f>útěcha!D32</f>
        <v>Vybíral Matouš</v>
      </c>
      <c r="R5" s="47" t="s">
        <v>120</v>
      </c>
      <c r="S5" s="44" t="s">
        <v>107</v>
      </c>
      <c r="T5" s="44" t="s">
        <v>119</v>
      </c>
      <c r="U5" s="44" t="s">
        <v>107</v>
      </c>
      <c r="V5" s="64"/>
      <c r="W5" s="62">
        <f t="shared" si="2"/>
        <v>3</v>
      </c>
      <c r="X5" s="26" t="s">
        <v>7</v>
      </c>
      <c r="Y5" s="27">
        <f t="shared" si="3"/>
        <v>1</v>
      </c>
    </row>
    <row r="6" spans="1:25" ht="12.75">
      <c r="A6" s="59">
        <v>5</v>
      </c>
      <c r="B6" s="54" t="str">
        <f>útěcha!C19</f>
        <v>Harna Václav</v>
      </c>
      <c r="C6" s="55" t="s">
        <v>10</v>
      </c>
      <c r="D6" s="11" t="str">
        <f>útěcha!C21</f>
        <v>Kuchařič Jiří</v>
      </c>
      <c r="E6" s="47" t="s">
        <v>27</v>
      </c>
      <c r="F6" s="44" t="s">
        <v>38</v>
      </c>
      <c r="G6" s="44" t="s">
        <v>114</v>
      </c>
      <c r="H6" s="44"/>
      <c r="I6" s="64"/>
      <c r="J6" s="62">
        <f t="shared" si="0"/>
        <v>3</v>
      </c>
      <c r="K6" s="26" t="s">
        <v>7</v>
      </c>
      <c r="L6" s="27">
        <f t="shared" si="1"/>
        <v>0</v>
      </c>
      <c r="N6" s="59">
        <v>5</v>
      </c>
      <c r="O6" s="54" t="str">
        <f>útěcha!D36</f>
        <v> </v>
      </c>
      <c r="P6" s="55" t="s">
        <v>10</v>
      </c>
      <c r="Q6" s="11" t="str">
        <f>útěcha!D40</f>
        <v> </v>
      </c>
      <c r="R6" s="47"/>
      <c r="S6" s="44"/>
      <c r="T6" s="44"/>
      <c r="U6" s="44"/>
      <c r="V6" s="64"/>
      <c r="W6" s="62">
        <f t="shared" si="2"/>
        <v>0</v>
      </c>
      <c r="X6" s="26" t="s">
        <v>7</v>
      </c>
      <c r="Y6" s="27">
        <f t="shared" si="3"/>
        <v>0</v>
      </c>
    </row>
    <row r="7" spans="1:25" ht="12.75">
      <c r="A7" s="59">
        <v>6</v>
      </c>
      <c r="B7" s="54" t="str">
        <f>útěcha!C23</f>
        <v>Nevřivý Rudolf</v>
      </c>
      <c r="C7" s="55" t="s">
        <v>10</v>
      </c>
      <c r="D7" s="11" t="str">
        <f>útěcha!C25</f>
        <v>Nguyen Tomáš</v>
      </c>
      <c r="E7" s="47" t="s">
        <v>117</v>
      </c>
      <c r="F7" s="44" t="s">
        <v>116</v>
      </c>
      <c r="G7" s="44" t="s">
        <v>113</v>
      </c>
      <c r="H7" s="44"/>
      <c r="I7" s="64"/>
      <c r="J7" s="62">
        <f t="shared" si="0"/>
        <v>0</v>
      </c>
      <c r="K7" s="26" t="s">
        <v>7</v>
      </c>
      <c r="L7" s="27">
        <f t="shared" si="1"/>
        <v>3</v>
      </c>
      <c r="N7" s="59">
        <v>6</v>
      </c>
      <c r="O7" s="54" t="str">
        <f>útěcha!D44</f>
        <v> </v>
      </c>
      <c r="P7" s="55" t="s">
        <v>10</v>
      </c>
      <c r="Q7" s="11" t="str">
        <f>útěcha!D48</f>
        <v> </v>
      </c>
      <c r="R7" s="47"/>
      <c r="S7" s="44"/>
      <c r="T7" s="44"/>
      <c r="U7" s="44"/>
      <c r="V7" s="64"/>
      <c r="W7" s="62">
        <f t="shared" si="2"/>
        <v>0</v>
      </c>
      <c r="X7" s="26" t="s">
        <v>7</v>
      </c>
      <c r="Y7" s="27">
        <f t="shared" si="3"/>
        <v>0</v>
      </c>
    </row>
    <row r="8" spans="1:25" ht="12.75">
      <c r="A8" s="59">
        <v>7</v>
      </c>
      <c r="B8" s="54" t="str">
        <f>útěcha!C27</f>
        <v>Hradil Kryštof</v>
      </c>
      <c r="C8" s="55" t="s">
        <v>10</v>
      </c>
      <c r="D8" s="11" t="str">
        <f>útěcha!C29</f>
        <v>Brhel Štěpán</v>
      </c>
      <c r="E8" s="47" t="s">
        <v>112</v>
      </c>
      <c r="F8" s="44" t="s">
        <v>108</v>
      </c>
      <c r="G8" s="44" t="s">
        <v>121</v>
      </c>
      <c r="H8" s="44" t="s">
        <v>129</v>
      </c>
      <c r="I8" s="64" t="s">
        <v>130</v>
      </c>
      <c r="J8" s="62">
        <f t="shared" si="0"/>
        <v>2</v>
      </c>
      <c r="K8" s="26" t="s">
        <v>7</v>
      </c>
      <c r="L8" s="27">
        <f t="shared" si="1"/>
        <v>3</v>
      </c>
      <c r="N8" s="59">
        <v>7</v>
      </c>
      <c r="O8" s="54" t="str">
        <f>útěcha!D52</f>
        <v> </v>
      </c>
      <c r="P8" s="55" t="s">
        <v>10</v>
      </c>
      <c r="Q8" s="11" t="str">
        <f>útěcha!D56</f>
        <v> </v>
      </c>
      <c r="R8" s="70"/>
      <c r="S8" s="71"/>
      <c r="T8" s="71"/>
      <c r="U8" s="71"/>
      <c r="V8" s="72"/>
      <c r="W8" s="62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9">
        <v>8</v>
      </c>
      <c r="B9" s="54" t="str">
        <f>útěcha!C31</f>
        <v>------</v>
      </c>
      <c r="C9" s="55" t="s">
        <v>10</v>
      </c>
      <c r="D9" s="11" t="str">
        <f>útěcha!C33</f>
        <v>Vybíral Matouš</v>
      </c>
      <c r="E9" s="47"/>
      <c r="F9" s="44"/>
      <c r="G9" s="44"/>
      <c r="H9" s="44"/>
      <c r="I9" s="64"/>
      <c r="J9" s="62">
        <f t="shared" si="0"/>
        <v>0</v>
      </c>
      <c r="K9" s="26" t="s">
        <v>7</v>
      </c>
      <c r="L9" s="27">
        <v>3</v>
      </c>
      <c r="N9" s="60">
        <v>8</v>
      </c>
      <c r="O9" s="65" t="str">
        <f>útěcha!D60</f>
        <v> </v>
      </c>
      <c r="P9" s="66" t="s">
        <v>10</v>
      </c>
      <c r="Q9" s="12" t="str">
        <f>útěcha!D64</f>
        <v> </v>
      </c>
      <c r="R9" s="48"/>
      <c r="S9" s="49"/>
      <c r="T9" s="49"/>
      <c r="U9" s="49"/>
      <c r="V9" s="67"/>
      <c r="W9" s="68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9">
        <v>9</v>
      </c>
      <c r="B10" s="54" t="str">
        <f>útěcha!C35</f>
        <v>------</v>
      </c>
      <c r="C10" s="55" t="s">
        <v>10</v>
      </c>
      <c r="D10" s="11" t="str">
        <f>útěcha!C37</f>
        <v>------</v>
      </c>
      <c r="E10" s="47"/>
      <c r="F10" s="44"/>
      <c r="G10" s="44"/>
      <c r="H10" s="44"/>
      <c r="I10" s="64"/>
      <c r="J10" s="62">
        <f t="shared" si="0"/>
        <v>0</v>
      </c>
      <c r="K10" s="26" t="s">
        <v>7</v>
      </c>
      <c r="L10" s="27">
        <f t="shared" si="1"/>
        <v>0</v>
      </c>
      <c r="N10" s="211" t="s">
        <v>24</v>
      </c>
      <c r="O10" s="211"/>
      <c r="P10" s="211"/>
      <c r="Q10" s="211"/>
      <c r="R10" s="212"/>
      <c r="S10" s="212"/>
      <c r="T10" s="212"/>
      <c r="U10" s="212"/>
      <c r="V10" s="212"/>
      <c r="W10" s="212"/>
      <c r="X10" s="212"/>
      <c r="Y10" s="212"/>
    </row>
    <row r="11" spans="1:25" ht="12.75">
      <c r="A11" s="59">
        <v>10</v>
      </c>
      <c r="B11" s="54" t="str">
        <f>útěcha!C39</f>
        <v>------</v>
      </c>
      <c r="C11" s="55" t="s">
        <v>10</v>
      </c>
      <c r="D11" s="11" t="str">
        <f>útěcha!C41</f>
        <v>------</v>
      </c>
      <c r="E11" s="47"/>
      <c r="F11" s="44"/>
      <c r="G11" s="44"/>
      <c r="H11" s="44"/>
      <c r="I11" s="64"/>
      <c r="J11" s="62">
        <f t="shared" si="0"/>
        <v>0</v>
      </c>
      <c r="K11" s="26" t="s">
        <v>7</v>
      </c>
      <c r="L11" s="27">
        <f t="shared" si="1"/>
        <v>0</v>
      </c>
      <c r="N11" s="56">
        <v>1</v>
      </c>
      <c r="O11" s="57" t="str">
        <f>útěcha!E6</f>
        <v>Krejčiřík Stanislav</v>
      </c>
      <c r="P11" s="58" t="s">
        <v>10</v>
      </c>
      <c r="Q11" s="76" t="str">
        <f>útěcha!E14</f>
        <v>Juras Pavel</v>
      </c>
      <c r="R11" s="73" t="s">
        <v>115</v>
      </c>
      <c r="S11" s="46" t="s">
        <v>109</v>
      </c>
      <c r="T11" s="46" t="s">
        <v>38</v>
      </c>
      <c r="U11" s="46" t="s">
        <v>113</v>
      </c>
      <c r="V11" s="63" t="s">
        <v>121</v>
      </c>
      <c r="W11" s="6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2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 ht="12.75">
      <c r="A12" s="59">
        <v>11</v>
      </c>
      <c r="B12" s="54" t="str">
        <f>útěcha!C43</f>
        <v>------</v>
      </c>
      <c r="C12" s="55" t="s">
        <v>10</v>
      </c>
      <c r="D12" s="11" t="str">
        <f>útěcha!C45</f>
        <v>------</v>
      </c>
      <c r="E12" s="47"/>
      <c r="F12" s="44"/>
      <c r="G12" s="44"/>
      <c r="H12" s="44"/>
      <c r="I12" s="64"/>
      <c r="J12" s="62">
        <f t="shared" si="0"/>
        <v>0</v>
      </c>
      <c r="K12" s="26" t="s">
        <v>7</v>
      </c>
      <c r="L12" s="27">
        <f t="shared" si="1"/>
        <v>0</v>
      </c>
      <c r="N12" s="59">
        <v>2</v>
      </c>
      <c r="O12" s="54" t="str">
        <f>útěcha!E22</f>
        <v>Harna Václav</v>
      </c>
      <c r="P12" s="55" t="s">
        <v>10</v>
      </c>
      <c r="Q12" s="77" t="str">
        <f>útěcha!E30</f>
        <v>Brhel Štěpán</v>
      </c>
      <c r="R12" s="74" t="s">
        <v>27</v>
      </c>
      <c r="S12" s="44" t="s">
        <v>112</v>
      </c>
      <c r="T12" s="44" t="s">
        <v>115</v>
      </c>
      <c r="U12" s="44" t="s">
        <v>115</v>
      </c>
      <c r="V12" s="64"/>
      <c r="W12" s="6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1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 ht="12.75">
      <c r="A13" s="59">
        <v>12</v>
      </c>
      <c r="B13" s="54" t="str">
        <f>útěcha!C47</f>
        <v>------</v>
      </c>
      <c r="C13" s="55" t="s">
        <v>10</v>
      </c>
      <c r="D13" s="11" t="str">
        <f>útěcha!C49</f>
        <v>------</v>
      </c>
      <c r="E13" s="47"/>
      <c r="F13" s="44"/>
      <c r="G13" s="44"/>
      <c r="H13" s="44"/>
      <c r="I13" s="64"/>
      <c r="J13" s="62">
        <f t="shared" si="0"/>
        <v>0</v>
      </c>
      <c r="K13" s="26" t="s">
        <v>7</v>
      </c>
      <c r="L13" s="27">
        <f t="shared" si="1"/>
        <v>0</v>
      </c>
      <c r="N13" s="59">
        <v>3</v>
      </c>
      <c r="O13" s="54" t="str">
        <f>útěcha!E38</f>
        <v> </v>
      </c>
      <c r="P13" s="55" t="s">
        <v>10</v>
      </c>
      <c r="Q13" s="77" t="str">
        <f>útěcha!E46</f>
        <v> </v>
      </c>
      <c r="R13" s="74"/>
      <c r="S13" s="44"/>
      <c r="T13" s="44"/>
      <c r="U13" s="44"/>
      <c r="V13" s="64"/>
      <c r="W13" s="6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9">
        <v>13</v>
      </c>
      <c r="B14" s="54" t="str">
        <f>útěcha!C51</f>
        <v>------</v>
      </c>
      <c r="C14" s="55" t="s">
        <v>10</v>
      </c>
      <c r="D14" s="11" t="str">
        <f>útěcha!C53</f>
        <v>------</v>
      </c>
      <c r="E14" s="47"/>
      <c r="F14" s="44"/>
      <c r="G14" s="44"/>
      <c r="H14" s="44"/>
      <c r="I14" s="64"/>
      <c r="J14" s="62">
        <f t="shared" si="0"/>
        <v>0</v>
      </c>
      <c r="K14" s="26" t="s">
        <v>7</v>
      </c>
      <c r="L14" s="27">
        <f t="shared" si="1"/>
        <v>0</v>
      </c>
      <c r="N14" s="60">
        <v>4</v>
      </c>
      <c r="O14" s="65" t="str">
        <f>útěcha!E54</f>
        <v> </v>
      </c>
      <c r="P14" s="66" t="s">
        <v>10</v>
      </c>
      <c r="Q14" s="78" t="str">
        <f>útěcha!E62</f>
        <v> </v>
      </c>
      <c r="R14" s="75"/>
      <c r="S14" s="49"/>
      <c r="T14" s="49"/>
      <c r="U14" s="49"/>
      <c r="V14" s="67"/>
      <c r="W14" s="6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9">
        <v>14</v>
      </c>
      <c r="B15" s="54" t="str">
        <f>útěcha!C55</f>
        <v>------</v>
      </c>
      <c r="C15" s="55" t="s">
        <v>10</v>
      </c>
      <c r="D15" s="11" t="str">
        <f>útěcha!C57</f>
        <v>------</v>
      </c>
      <c r="E15" s="47"/>
      <c r="F15" s="44"/>
      <c r="G15" s="44"/>
      <c r="H15" s="44"/>
      <c r="I15" s="64"/>
      <c r="J15" s="62">
        <f t="shared" si="0"/>
        <v>0</v>
      </c>
      <c r="K15" s="26" t="s">
        <v>7</v>
      </c>
      <c r="L15" s="27">
        <f t="shared" si="1"/>
        <v>0</v>
      </c>
      <c r="N15" s="211" t="s">
        <v>25</v>
      </c>
      <c r="O15" s="211"/>
      <c r="P15" s="211"/>
      <c r="Q15" s="211"/>
      <c r="R15" s="212"/>
      <c r="S15" s="212"/>
      <c r="T15" s="212"/>
      <c r="U15" s="212"/>
      <c r="V15" s="212"/>
      <c r="W15" s="212"/>
      <c r="X15" s="212"/>
      <c r="Y15" s="212"/>
    </row>
    <row r="16" spans="1:25" ht="12.75">
      <c r="A16" s="59">
        <v>15</v>
      </c>
      <c r="B16" s="54" t="str">
        <f>útěcha!C59</f>
        <v>------</v>
      </c>
      <c r="C16" s="55" t="s">
        <v>10</v>
      </c>
      <c r="D16" s="11" t="str">
        <f>útěcha!C61</f>
        <v>------</v>
      </c>
      <c r="E16" s="47"/>
      <c r="F16" s="44"/>
      <c r="G16" s="44"/>
      <c r="H16" s="44"/>
      <c r="I16" s="64"/>
      <c r="J16" s="62">
        <f t="shared" si="0"/>
        <v>0</v>
      </c>
      <c r="K16" s="26" t="s">
        <v>7</v>
      </c>
      <c r="L16" s="27">
        <f t="shared" si="1"/>
        <v>0</v>
      </c>
      <c r="N16" s="56">
        <v>1</v>
      </c>
      <c r="O16" s="57" t="str">
        <f>útěcha!F10</f>
        <v>Juras Pavel</v>
      </c>
      <c r="P16" s="58" t="s">
        <v>10</v>
      </c>
      <c r="Q16" s="76" t="str">
        <f>útěcha!F26</f>
        <v>Brhel Štěpán</v>
      </c>
      <c r="R16" s="73" t="s">
        <v>118</v>
      </c>
      <c r="S16" s="46" t="s">
        <v>114</v>
      </c>
      <c r="T16" s="46" t="s">
        <v>115</v>
      </c>
      <c r="U16" s="46" t="s">
        <v>113</v>
      </c>
      <c r="V16" s="63"/>
      <c r="W16" s="6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1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60">
        <v>16</v>
      </c>
      <c r="B17" s="65" t="str">
        <f>útěcha!C63</f>
        <v>------</v>
      </c>
      <c r="C17" s="66" t="s">
        <v>10</v>
      </c>
      <c r="D17" s="12" t="str">
        <f>útěcha!C65</f>
        <v>------</v>
      </c>
      <c r="E17" s="48"/>
      <c r="F17" s="49"/>
      <c r="G17" s="49"/>
      <c r="H17" s="49"/>
      <c r="I17" s="67"/>
      <c r="J17" s="68">
        <f t="shared" si="0"/>
        <v>0</v>
      </c>
      <c r="K17" s="29" t="s">
        <v>7</v>
      </c>
      <c r="L17" s="30">
        <f t="shared" si="1"/>
        <v>0</v>
      </c>
      <c r="N17" s="60">
        <v>2</v>
      </c>
      <c r="O17" s="65" t="str">
        <f>útěcha!F42</f>
        <v> </v>
      </c>
      <c r="P17" s="66" t="s">
        <v>10</v>
      </c>
      <c r="Q17" s="78" t="str">
        <f>útěcha!F58</f>
        <v> </v>
      </c>
      <c r="R17" s="75"/>
      <c r="S17" s="49"/>
      <c r="T17" s="49"/>
      <c r="U17" s="49"/>
      <c r="V17" s="67"/>
      <c r="W17" s="6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4:25" ht="13.5" thickBot="1">
      <c r="N18" s="211" t="s">
        <v>26</v>
      </c>
      <c r="O18" s="211"/>
      <c r="P18" s="211"/>
      <c r="Q18" s="211"/>
      <c r="R18" s="212"/>
      <c r="S18" s="212"/>
      <c r="T18" s="212"/>
      <c r="U18" s="212"/>
      <c r="V18" s="212"/>
      <c r="W18" s="212"/>
      <c r="X18" s="212"/>
      <c r="Y18" s="212"/>
    </row>
    <row r="19" spans="14:25" ht="13.5" thickBot="1">
      <c r="N19" s="117">
        <v>1</v>
      </c>
      <c r="O19" s="118" t="str">
        <f>útěcha!G18</f>
        <v>Brhel Štěpán</v>
      </c>
      <c r="P19" s="119" t="s">
        <v>10</v>
      </c>
      <c r="Q19" s="120" t="str">
        <f>útěcha!G50</f>
        <v> </v>
      </c>
      <c r="R19" s="121"/>
      <c r="S19" s="122"/>
      <c r="T19" s="122"/>
      <c r="U19" s="122"/>
      <c r="V19" s="123"/>
      <c r="W19" s="12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25" t="s">
        <v>7</v>
      </c>
      <c r="Y19" s="126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sheetProtection/>
  <mergeCells count="5">
    <mergeCell ref="N18:Y18"/>
    <mergeCell ref="A1:L1"/>
    <mergeCell ref="N1:Y1"/>
    <mergeCell ref="N10:Y10"/>
    <mergeCell ref="N15:Y15"/>
  </mergeCells>
  <printOptions/>
  <pageMargins left="0.1968503937007874" right="0.5905511811023623" top="0.3937007874015748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4" sqref="F4:F9"/>
    </sheetView>
  </sheetViews>
  <sheetFormatPr defaultColWidth="9.00390625" defaultRowHeight="12.75"/>
  <cols>
    <col min="1" max="2" width="6.25390625" style="96" customWidth="1"/>
    <col min="3" max="3" width="18.75390625" style="0" customWidth="1"/>
    <col min="4" max="4" width="2.75390625" style="0" customWidth="1"/>
    <col min="5" max="5" width="18.75390625" style="0" customWidth="1"/>
    <col min="6" max="6" width="18.25390625" style="33" customWidth="1"/>
    <col min="7" max="9" width="9.125" style="33" customWidth="1"/>
  </cols>
  <sheetData>
    <row r="1" spans="1:3" ht="12.75">
      <c r="A1" s="213" t="s">
        <v>29</v>
      </c>
      <c r="B1" s="213"/>
      <c r="C1" s="116" t="s">
        <v>106</v>
      </c>
    </row>
    <row r="3" spans="3:9" ht="12.75">
      <c r="C3" t="s">
        <v>30</v>
      </c>
      <c r="E3" t="s">
        <v>31</v>
      </c>
      <c r="F3" s="33" t="s">
        <v>32</v>
      </c>
      <c r="G3" s="33" t="s">
        <v>33</v>
      </c>
      <c r="H3" s="33" t="s">
        <v>61</v>
      </c>
      <c r="I3" s="33" t="s">
        <v>34</v>
      </c>
    </row>
    <row r="4" spans="1:9" ht="12.75">
      <c r="A4" s="104">
        <v>9</v>
      </c>
      <c r="B4" s="104">
        <v>0</v>
      </c>
      <c r="C4" s="128" t="str">
        <f>IF(COUNTIF(seznam!$A$2:$A$129,A4)=1,VLOOKUP(A4,seznam!$A$2:$C$129,2,FALSE),"------")</f>
        <v>Vališ Dominik</v>
      </c>
      <c r="E4" t="str">
        <f>IF(COUNTIF(seznam!$A$2:$A$129,B4)=1,VLOOKUP(B4,seznam!$A$2:$C$1293,2,FALSE),"------")</f>
        <v>------</v>
      </c>
      <c r="F4" s="105" t="s">
        <v>18</v>
      </c>
      <c r="G4" s="105" t="s">
        <v>60</v>
      </c>
      <c r="H4" s="105" t="s">
        <v>35</v>
      </c>
      <c r="I4" s="105"/>
    </row>
    <row r="5" spans="1:9" ht="12.75">
      <c r="A5" s="104">
        <v>26</v>
      </c>
      <c r="B5" s="104">
        <v>13</v>
      </c>
      <c r="C5" s="128" t="str">
        <f>IF(COUNTIF(seznam!$A$2:$A$129,A5)=1,VLOOKUP(A5,seznam!$A$2:$C$129,2,FALSE),"------")</f>
        <v>Hradil Kryštof</v>
      </c>
      <c r="E5" t="str">
        <f>IF(COUNTIF(seznam!$A$2:$A$129,B5)=1,VLOOKUP(B5,seznam!$A$2:$C$1293,2,FALSE),"------")</f>
        <v>Babušík Tomáš</v>
      </c>
      <c r="F5" s="105" t="s">
        <v>18</v>
      </c>
      <c r="G5" s="105" t="s">
        <v>60</v>
      </c>
      <c r="H5" s="105" t="s">
        <v>36</v>
      </c>
      <c r="I5" s="105"/>
    </row>
    <row r="6" spans="1:9" ht="12.75">
      <c r="A6" s="104">
        <v>0</v>
      </c>
      <c r="B6" s="104">
        <v>13</v>
      </c>
      <c r="C6" s="128" t="str">
        <f>IF(COUNTIF(seznam!$A$2:$A$129,A6)=1,VLOOKUP(A6,seznam!$A$2:$C$129,2,FALSE),"------")</f>
        <v>------</v>
      </c>
      <c r="E6" t="str">
        <f>IF(COUNTIF(seznam!$A$2:$A$129,B6)=1,VLOOKUP(B6,seznam!$A$2:$C$1293,2,FALSE),"------")</f>
        <v>Babušík Tomáš</v>
      </c>
      <c r="F6" s="105" t="s">
        <v>18</v>
      </c>
      <c r="G6" s="105" t="s">
        <v>60</v>
      </c>
      <c r="H6" s="105" t="s">
        <v>27</v>
      </c>
      <c r="I6" s="105"/>
    </row>
    <row r="7" spans="1:9" ht="12.75">
      <c r="A7" s="104">
        <v>9</v>
      </c>
      <c r="B7" s="104">
        <v>26</v>
      </c>
      <c r="C7" s="128" t="str">
        <f>IF(COUNTIF(seznam!$A$2:$A$129,A7)=1,VLOOKUP(A7,seznam!$A$2:$C$129,2,FALSE),"------")</f>
        <v>Vališ Dominik</v>
      </c>
      <c r="E7" t="str">
        <f>IF(COUNTIF(seznam!$A$2:$A$129,B7)=1,VLOOKUP(B7,seznam!$A$2:$C$1293,2,FALSE),"------")</f>
        <v>Hradil Kryštof</v>
      </c>
      <c r="F7" s="105" t="s">
        <v>18</v>
      </c>
      <c r="G7" s="105" t="s">
        <v>60</v>
      </c>
      <c r="H7" s="105" t="s">
        <v>28</v>
      </c>
      <c r="I7" s="105"/>
    </row>
    <row r="8" spans="1:9" ht="12.75">
      <c r="A8" s="106">
        <v>26</v>
      </c>
      <c r="B8" s="106">
        <v>0</v>
      </c>
      <c r="C8" s="128" t="str">
        <f>IF(COUNTIF(seznam!$A$2:$A$129,A8)=1,VLOOKUP(A8,seznam!$A$2:$C$129,2,FALSE),"------")</f>
        <v>Hradil Kryštof</v>
      </c>
      <c r="E8" t="str">
        <f>IF(COUNTIF(seznam!$A$2:$A$129,B8)=1,VLOOKUP(B8,seznam!$A$2:$C$1293,2,FALSE),"------")</f>
        <v>------</v>
      </c>
      <c r="F8" s="105" t="s">
        <v>18</v>
      </c>
      <c r="G8" s="105" t="s">
        <v>60</v>
      </c>
      <c r="H8" s="105" t="s">
        <v>37</v>
      </c>
      <c r="I8" s="105"/>
    </row>
    <row r="9" spans="1:9" ht="12.75">
      <c r="A9" s="104">
        <v>13</v>
      </c>
      <c r="B9" s="104">
        <v>9</v>
      </c>
      <c r="C9" s="128" t="str">
        <f>IF(COUNTIF(seznam!$A$2:$A$129,A9)=1,VLOOKUP(A9,seznam!$A$2:$C$129,2,FALSE),"------")</f>
        <v>Babušík Tomáš</v>
      </c>
      <c r="E9" t="str">
        <f>IF(COUNTIF(seznam!$A$2:$A$129,B9)=1,VLOOKUP(B9,seznam!$A$2:$C$1293,2,FALSE),"------")</f>
        <v>Vališ Dominik</v>
      </c>
      <c r="F9" s="105" t="s">
        <v>18</v>
      </c>
      <c r="G9" s="105" t="s">
        <v>60</v>
      </c>
      <c r="H9" s="105" t="s">
        <v>38</v>
      </c>
      <c r="I9" s="105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6" width="13.75390625" style="0" customWidth="1"/>
    <col min="7" max="7" width="4.125" style="0" customWidth="1"/>
    <col min="8" max="13" width="13.75390625" style="0" customWidth="1"/>
  </cols>
  <sheetData>
    <row r="1" spans="1:13" ht="36" customHeight="1">
      <c r="A1" s="214" t="str">
        <f>zápis!C1</f>
        <v>BTM B - dorost</v>
      </c>
      <c r="B1" s="215"/>
      <c r="C1" s="215"/>
      <c r="D1" s="215"/>
      <c r="E1" s="215"/>
      <c r="F1" s="216"/>
      <c r="H1" s="214" t="str">
        <f>zápis!C1</f>
        <v>BTM B - dorost</v>
      </c>
      <c r="I1" s="215"/>
      <c r="J1" s="215"/>
      <c r="K1" s="215"/>
      <c r="L1" s="215"/>
      <c r="M1" s="216"/>
    </row>
    <row r="2" spans="1:13" ht="36" customHeight="1" thickBot="1">
      <c r="A2" s="217" t="str">
        <f>CONCATENATE(" ",zápis!F4," ")</f>
        <v> skupina I </v>
      </c>
      <c r="B2" s="218"/>
      <c r="C2" s="219"/>
      <c r="D2" s="107" t="str">
        <f>CONCATENATE(" ",zápis!G4)</f>
        <v> 26.10.2014</v>
      </c>
      <c r="E2" s="108" t="str">
        <f>CONCATENATE(" ",zápis!H4)</f>
        <v> 1</v>
      </c>
      <c r="F2" s="109" t="str">
        <f>CONCATENATE("stůl č. ",zápis!I4)</f>
        <v>stůl č. </v>
      </c>
      <c r="H2" s="217" t="str">
        <f>CONCATENATE(" ",zápis!F7," ")</f>
        <v> skupina I </v>
      </c>
      <c r="I2" s="218"/>
      <c r="J2" s="219"/>
      <c r="K2" s="107" t="str">
        <f>CONCATENATE(" ",zápis!G7)</f>
        <v> 26.10.2014</v>
      </c>
      <c r="L2" s="108" t="str">
        <f>CONCATENATE(" ",zápis!H7)</f>
        <v> 4</v>
      </c>
      <c r="M2" s="109" t="str">
        <f>CONCATENATE("stůl č. ",zápis!I7)</f>
        <v>stůl č. </v>
      </c>
    </row>
    <row r="3" spans="1:13" ht="36" customHeight="1" thickBot="1">
      <c r="A3" s="220" t="str">
        <f>CONCATENATE(IF(COUNTIF(seznam!$A$2:$A$129,zápis!A4)=1,VLOOKUP(zápis!A4,seznam!$A$2:$C$129,2,FALSE),"------"),"   (",IF(COUNTIF(seznam!$A$2:$A$129,zápis!A4)=1,VLOOKUP(zápis!A4,seznam!$A$2:$C$129,3,FALSE),"------"),")")</f>
        <v>Vališ Dominik   (MSK Břeclav)</v>
      </c>
      <c r="B3" s="221"/>
      <c r="C3" s="221"/>
      <c r="D3" s="220" t="str">
        <f>CONCATENATE(IF(COUNTIF(seznam!$A$2:$A$129,zápis!B4)=1,VLOOKUP(zápis!B4,seznam!$A$2:$C$129,2,FALSE),"------"),"   (",IF(COUNTIF(seznam!$A$2:$A$129,zápis!B4)=1,VLOOKUP(zápis!B4,seznam!$A$2:$C$129,3,FALSE),"------"),")")</f>
        <v>------   (------)</v>
      </c>
      <c r="E3" s="221"/>
      <c r="F3" s="222"/>
      <c r="H3" s="220" t="str">
        <f>CONCATENATE(IF(COUNTIF(seznam!$A$2:$A$129,zápis!A7)=1,VLOOKUP(zápis!A7,seznam!$A$2:$C$129,2,FALSE),"------"),"   (",IF(COUNTIF(seznam!$A$2:$A$129,zápis!A7)=1,VLOOKUP(zápis!A7,seznam!$A$2:$C$129,3,FALSE),"------"),")")</f>
        <v>Vališ Dominik   (MSK Břeclav)</v>
      </c>
      <c r="I3" s="221"/>
      <c r="J3" s="222"/>
      <c r="K3" s="220" t="str">
        <f>CONCATENATE(IF(COUNTIF(seznam!$A$2:$A$129,zápis!B7)=1,VLOOKUP(zápis!B7,seznam!$A$2:$C$129,2,FALSE),"------"),"   (",IF(COUNTIF(seznam!$A$2:$A$129,zápis!B7)=1,VLOOKUP(zápis!B7,seznam!$A$2:$C$129,3,FALSE),"------"),")")</f>
        <v>Hradil Kryštof   (Baník Ratíškovice)</v>
      </c>
      <c r="L3" s="221"/>
      <c r="M3" s="222"/>
    </row>
    <row r="4" spans="1:13" ht="14.25" customHeight="1">
      <c r="A4" s="110" t="s">
        <v>39</v>
      </c>
      <c r="B4" s="111" t="s">
        <v>40</v>
      </c>
      <c r="C4" s="111" t="s">
        <v>41</v>
      </c>
      <c r="D4" s="111" t="s">
        <v>42</v>
      </c>
      <c r="E4" s="111" t="s">
        <v>43</v>
      </c>
      <c r="F4" s="112" t="s">
        <v>44</v>
      </c>
      <c r="H4" s="110" t="s">
        <v>39</v>
      </c>
      <c r="I4" s="111" t="s">
        <v>40</v>
      </c>
      <c r="J4" s="111" t="s">
        <v>41</v>
      </c>
      <c r="K4" s="111" t="s">
        <v>42</v>
      </c>
      <c r="L4" s="111" t="s">
        <v>43</v>
      </c>
      <c r="M4" s="112" t="s">
        <v>44</v>
      </c>
    </row>
    <row r="5" spans="1:13" ht="36" customHeight="1" thickBot="1">
      <c r="A5" s="113"/>
      <c r="B5" s="114"/>
      <c r="C5" s="114"/>
      <c r="D5" s="114"/>
      <c r="E5" s="114"/>
      <c r="F5" s="115"/>
      <c r="H5" s="113"/>
      <c r="I5" s="114"/>
      <c r="J5" s="114"/>
      <c r="K5" s="114"/>
      <c r="L5" s="114"/>
      <c r="M5" s="115"/>
    </row>
    <row r="6" spans="1:13" ht="36" customHeight="1" thickBot="1">
      <c r="A6" s="223" t="s">
        <v>45</v>
      </c>
      <c r="B6" s="224"/>
      <c r="C6" s="225"/>
      <c r="D6" s="226" t="s">
        <v>46</v>
      </c>
      <c r="E6" s="224"/>
      <c r="F6" s="227"/>
      <c r="H6" s="223" t="s">
        <v>45</v>
      </c>
      <c r="I6" s="224"/>
      <c r="J6" s="225"/>
      <c r="K6" s="226" t="s">
        <v>46</v>
      </c>
      <c r="L6" s="224"/>
      <c r="M6" s="227"/>
    </row>
    <row r="7" ht="19.5" customHeight="1" thickBot="1"/>
    <row r="8" spans="1:13" ht="36" customHeight="1">
      <c r="A8" s="214" t="str">
        <f>zápis!C1</f>
        <v>BTM B - dorost</v>
      </c>
      <c r="B8" s="215"/>
      <c r="C8" s="215"/>
      <c r="D8" s="215"/>
      <c r="E8" s="215"/>
      <c r="F8" s="216"/>
      <c r="H8" s="214" t="str">
        <f>zápis!C1</f>
        <v>BTM B - dorost</v>
      </c>
      <c r="I8" s="215"/>
      <c r="J8" s="215"/>
      <c r="K8" s="215"/>
      <c r="L8" s="215"/>
      <c r="M8" s="216"/>
    </row>
    <row r="9" spans="1:13" ht="36" customHeight="1" thickBot="1">
      <c r="A9" s="217" t="str">
        <f>CONCATENATE(" ",zápis!F5," ")</f>
        <v> skupina I </v>
      </c>
      <c r="B9" s="218"/>
      <c r="C9" s="219"/>
      <c r="D9" s="107" t="str">
        <f>CONCATENATE(" ",zápis!G5)</f>
        <v> 26.10.2014</v>
      </c>
      <c r="E9" s="108" t="str">
        <f>CONCATENATE(" ",zápis!H5)</f>
        <v> 2</v>
      </c>
      <c r="F9" s="109" t="str">
        <f>CONCATENATE("stůl č. ",zápis!I5)</f>
        <v>stůl č. </v>
      </c>
      <c r="H9" s="217" t="str">
        <f>CONCATENATE(" ",zápis!F8," ")</f>
        <v> skupina I </v>
      </c>
      <c r="I9" s="218"/>
      <c r="J9" s="219"/>
      <c r="K9" s="107" t="str">
        <f>CONCATENATE(" ",zápis!G8)</f>
        <v> 26.10.2014</v>
      </c>
      <c r="L9" s="108" t="str">
        <f>CONCATENATE(" ",zápis!H8)</f>
        <v> 5</v>
      </c>
      <c r="M9" s="109" t="str">
        <f>CONCATENATE("stůl č. ",zápis!I8)</f>
        <v>stůl č. </v>
      </c>
    </row>
    <row r="10" spans="1:13" ht="36" customHeight="1" thickBot="1">
      <c r="A10" s="220" t="str">
        <f>CONCATENATE(IF(COUNTIF(seznam!$A$2:$A$129,zápis!A5)=1,VLOOKUP(zápis!A5,seznam!$A$2:$C$129,2,FALSE),"------"),"   (",IF(COUNTIF(seznam!$A$2:$A$129,zápis!A5)=1,VLOOKUP(zápis!A5,seznam!$A$2:$C$129,3,FALSE),"------"),")")</f>
        <v>Hradil Kryštof   (Baník Ratíškovice)</v>
      </c>
      <c r="B10" s="221"/>
      <c r="C10" s="222"/>
      <c r="D10" s="220" t="str">
        <f>CONCATENATE(IF(COUNTIF(seznam!$A$2:$A$129,zápis!B5)=1,VLOOKUP(zápis!B5,seznam!$A$2:$C$129,2,FALSE),"------"),"   (",IF(COUNTIF(seznam!$A$2:$A$129,zápis!B5)=1,VLOOKUP(zápis!B5,seznam!$A$2:$C$129,3,FALSE),"------"),")")</f>
        <v>Babušík Tomáš   (Sokol Brno I.)</v>
      </c>
      <c r="E10" s="221"/>
      <c r="F10" s="222"/>
      <c r="H10" s="220" t="str">
        <f>CONCATENATE(IF(COUNTIF(seznam!$A$2:$A$129,zápis!A8)=1,VLOOKUP(zápis!A8,seznam!$A$2:$C$129,2,FALSE),"------"),"   (",IF(COUNTIF(seznam!$A$2:$A$129,zápis!A8)=1,VLOOKUP(zápis!A8,seznam!$A$2:$C$129,3,FALSE),"------"),")")</f>
        <v>Hradil Kryštof   (Baník Ratíškovice)</v>
      </c>
      <c r="I10" s="221"/>
      <c r="J10" s="222"/>
      <c r="K10" s="220" t="str">
        <f>CONCATENATE(IF(COUNTIF(seznam!$A$2:$A$129,zápis!B8)=1,VLOOKUP(zápis!B8,seznam!$A$2:$C$129,2,FALSE),"------"),"   (",IF(COUNTIF(seznam!$A$2:$A$129,zápis!B8)=1,VLOOKUP(zápis!B8,seznam!$A$2:$C$129,3,FALSE),"------"),")")</f>
        <v>------   (------)</v>
      </c>
      <c r="L10" s="221"/>
      <c r="M10" s="222"/>
    </row>
    <row r="11" spans="1:13" ht="14.25" customHeight="1">
      <c r="A11" s="110" t="s">
        <v>39</v>
      </c>
      <c r="B11" s="111" t="s">
        <v>40</v>
      </c>
      <c r="C11" s="111" t="s">
        <v>41</v>
      </c>
      <c r="D11" s="111" t="s">
        <v>42</v>
      </c>
      <c r="E11" s="111" t="s">
        <v>43</v>
      </c>
      <c r="F11" s="112" t="s">
        <v>44</v>
      </c>
      <c r="H11" s="110" t="s">
        <v>39</v>
      </c>
      <c r="I11" s="111" t="s">
        <v>40</v>
      </c>
      <c r="J11" s="111" t="s">
        <v>41</v>
      </c>
      <c r="K11" s="111" t="s">
        <v>42</v>
      </c>
      <c r="L11" s="111" t="s">
        <v>43</v>
      </c>
      <c r="M11" s="112" t="s">
        <v>44</v>
      </c>
    </row>
    <row r="12" spans="1:13" ht="36" customHeight="1" thickBot="1">
      <c r="A12" s="113"/>
      <c r="B12" s="114"/>
      <c r="C12" s="114"/>
      <c r="D12" s="114"/>
      <c r="E12" s="114"/>
      <c r="F12" s="115"/>
      <c r="H12" s="113"/>
      <c r="I12" s="114"/>
      <c r="J12" s="114"/>
      <c r="K12" s="114"/>
      <c r="L12" s="114"/>
      <c r="M12" s="115"/>
    </row>
    <row r="13" spans="1:13" ht="36" customHeight="1" thickBot="1">
      <c r="A13" s="223" t="s">
        <v>45</v>
      </c>
      <c r="B13" s="224"/>
      <c r="C13" s="225"/>
      <c r="D13" s="226" t="s">
        <v>46</v>
      </c>
      <c r="E13" s="224"/>
      <c r="F13" s="227"/>
      <c r="H13" s="223" t="s">
        <v>45</v>
      </c>
      <c r="I13" s="224"/>
      <c r="J13" s="225"/>
      <c r="K13" s="226" t="s">
        <v>46</v>
      </c>
      <c r="L13" s="224"/>
      <c r="M13" s="227"/>
    </row>
    <row r="14" ht="19.5" customHeight="1" thickBot="1"/>
    <row r="15" spans="1:13" ht="36" customHeight="1">
      <c r="A15" s="214" t="str">
        <f>zápis!C1</f>
        <v>BTM B - dorost</v>
      </c>
      <c r="B15" s="215"/>
      <c r="C15" s="215"/>
      <c r="D15" s="215"/>
      <c r="E15" s="215"/>
      <c r="F15" s="216"/>
      <c r="H15" s="214" t="str">
        <f>zápis!C1</f>
        <v>BTM B - dorost</v>
      </c>
      <c r="I15" s="215"/>
      <c r="J15" s="215"/>
      <c r="K15" s="215"/>
      <c r="L15" s="215"/>
      <c r="M15" s="216"/>
    </row>
    <row r="16" spans="1:13" ht="36" customHeight="1" thickBot="1">
      <c r="A16" s="217" t="str">
        <f>CONCATENATE(" ",zápis!F6," ")</f>
        <v> skupina I </v>
      </c>
      <c r="B16" s="218"/>
      <c r="C16" s="219"/>
      <c r="D16" s="107" t="str">
        <f>CONCATENATE(" ",zápis!G6)</f>
        <v> 26.10.2014</v>
      </c>
      <c r="E16" s="108" t="str">
        <f>CONCATENATE(" ",zápis!H6)</f>
        <v> 3</v>
      </c>
      <c r="F16" s="109" t="str">
        <f>CONCATENATE("stůl č. ",zápis!I6)</f>
        <v>stůl č. </v>
      </c>
      <c r="H16" s="217" t="str">
        <f>CONCATENATE(" ",zápis!F9," ")</f>
        <v> skupina I </v>
      </c>
      <c r="I16" s="218"/>
      <c r="J16" s="219"/>
      <c r="K16" s="107" t="str">
        <f>CONCATENATE(" ",zápis!G9)</f>
        <v> 26.10.2014</v>
      </c>
      <c r="L16" s="108" t="str">
        <f>CONCATENATE(" ",zápis!H9)</f>
        <v> 6</v>
      </c>
      <c r="M16" s="109" t="str">
        <f>CONCATENATE("stůl č. ",zápis!I9)</f>
        <v>stůl č. </v>
      </c>
    </row>
    <row r="17" spans="1:13" ht="36" customHeight="1" thickBot="1">
      <c r="A17" s="220" t="str">
        <f>CONCATENATE(IF(COUNTIF(seznam!$A$2:$A$129,zápis!A6)=1,VLOOKUP(zápis!A6,seznam!$A$2:$C$129,2,FALSE),"------"),"   (",IF(COUNTIF(seznam!$A$2:$A$129,zápis!A6)=1,VLOOKUP(zápis!A6,seznam!$A$2:$C$129,3,FALSE),"------"),")")</f>
        <v>------   (------)</v>
      </c>
      <c r="B17" s="221"/>
      <c r="C17" s="222"/>
      <c r="D17" s="220" t="str">
        <f>CONCATENATE(IF(COUNTIF(seznam!$A$2:$A$129,zápis!B6)=1,VLOOKUP(zápis!B6,seznam!$A$2:$C$129,2,FALSE),"------"),"   (",IF(COUNTIF(seznam!$A$2:$A$129,zápis!B6)=1,VLOOKUP(zápis!B6,seznam!$A$2:$C$129,3,FALSE),"------"),")")</f>
        <v>Babušík Tomáš   (Sokol Brno I.)</v>
      </c>
      <c r="E17" s="221"/>
      <c r="F17" s="222"/>
      <c r="H17" s="220" t="str">
        <f>CONCATENATE(IF(COUNTIF(seznam!$A$2:$A$129,zápis!A9)=1,VLOOKUP(zápis!A9,seznam!$A$2:$C$129,2,FALSE),"------"),"   (",IF(COUNTIF(seznam!$A$2:$A$129,zápis!A9)=1,VLOOKUP(zápis!A9,seznam!$A$2:$C$129,3,FALSE),"------"),")")</f>
        <v>Babušík Tomáš   (Sokol Brno I.)</v>
      </c>
      <c r="I17" s="221"/>
      <c r="J17" s="222"/>
      <c r="K17" s="220" t="str">
        <f>CONCATENATE(IF(COUNTIF(seznam!$A$2:$A$129,zápis!B9)=1,VLOOKUP(zápis!B9,seznam!$A$2:$C$129,2,FALSE),"------"),"   (",IF(COUNTIF(seznam!$A$2:$A$129,zápis!B9)=1,VLOOKUP(zápis!B9,seznam!$A$2:$C$129,3,FALSE),"------"),")")</f>
        <v>Vališ Dominik   (MSK Břeclav)</v>
      </c>
      <c r="L17" s="221"/>
      <c r="M17" s="222"/>
    </row>
    <row r="18" spans="1:13" ht="14.25" customHeight="1">
      <c r="A18" s="110" t="s">
        <v>39</v>
      </c>
      <c r="B18" s="111" t="s">
        <v>40</v>
      </c>
      <c r="C18" s="111" t="s">
        <v>41</v>
      </c>
      <c r="D18" s="111" t="s">
        <v>42</v>
      </c>
      <c r="E18" s="111" t="s">
        <v>43</v>
      </c>
      <c r="F18" s="112" t="s">
        <v>44</v>
      </c>
      <c r="H18" s="110" t="s">
        <v>39</v>
      </c>
      <c r="I18" s="111" t="s">
        <v>40</v>
      </c>
      <c r="J18" s="111" t="s">
        <v>41</v>
      </c>
      <c r="K18" s="111" t="s">
        <v>42</v>
      </c>
      <c r="L18" s="111" t="s">
        <v>43</v>
      </c>
      <c r="M18" s="112" t="s">
        <v>44</v>
      </c>
    </row>
    <row r="19" spans="1:13" ht="36" customHeight="1" thickBot="1">
      <c r="A19" s="113"/>
      <c r="B19" s="114"/>
      <c r="C19" s="114"/>
      <c r="D19" s="114"/>
      <c r="E19" s="114"/>
      <c r="F19" s="115"/>
      <c r="H19" s="113"/>
      <c r="I19" s="114"/>
      <c r="J19" s="114"/>
      <c r="K19" s="114"/>
      <c r="L19" s="114"/>
      <c r="M19" s="115"/>
    </row>
    <row r="20" spans="1:13" ht="36" customHeight="1" thickBot="1">
      <c r="A20" s="223" t="s">
        <v>45</v>
      </c>
      <c r="B20" s="224"/>
      <c r="C20" s="225"/>
      <c r="D20" s="226" t="s">
        <v>46</v>
      </c>
      <c r="E20" s="224"/>
      <c r="F20" s="227"/>
      <c r="H20" s="223" t="s">
        <v>45</v>
      </c>
      <c r="I20" s="224"/>
      <c r="J20" s="225"/>
      <c r="K20" s="226" t="s">
        <v>46</v>
      </c>
      <c r="L20" s="224"/>
      <c r="M20" s="227"/>
    </row>
  </sheetData>
  <sheetProtection/>
  <mergeCells count="36">
    <mergeCell ref="H17:J17"/>
    <mergeCell ref="K17:M17"/>
    <mergeCell ref="A15:F15"/>
    <mergeCell ref="H15:M15"/>
    <mergeCell ref="A20:C20"/>
    <mergeCell ref="D20:F20"/>
    <mergeCell ref="H20:J20"/>
    <mergeCell ref="K20:M20"/>
    <mergeCell ref="A16:C16"/>
    <mergeCell ref="H16:J16"/>
    <mergeCell ref="A17:C17"/>
    <mergeCell ref="D17:F17"/>
    <mergeCell ref="A13:C13"/>
    <mergeCell ref="D13:F13"/>
    <mergeCell ref="H13:J13"/>
    <mergeCell ref="K13:M13"/>
    <mergeCell ref="A10:C10"/>
    <mergeCell ref="D10:F10"/>
    <mergeCell ref="H10:J10"/>
    <mergeCell ref="K10:M10"/>
    <mergeCell ref="A8:F8"/>
    <mergeCell ref="H8:M8"/>
    <mergeCell ref="A9:C9"/>
    <mergeCell ref="H9:J9"/>
    <mergeCell ref="A6:C6"/>
    <mergeCell ref="D6:F6"/>
    <mergeCell ref="H6:J6"/>
    <mergeCell ref="K6:M6"/>
    <mergeCell ref="A3:C3"/>
    <mergeCell ref="D3:F3"/>
    <mergeCell ref="H3:J3"/>
    <mergeCell ref="K3:M3"/>
    <mergeCell ref="A1:F1"/>
    <mergeCell ref="H1:M1"/>
    <mergeCell ref="A2:C2"/>
    <mergeCell ref="H2:J2"/>
  </mergeCells>
  <printOptions/>
  <pageMargins left="0" right="0" top="0.1968503937007874" bottom="0.1968503937007874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TJStraznice</cp:lastModifiedBy>
  <cp:lastPrinted>2014-10-26T13:32:07Z</cp:lastPrinted>
  <dcterms:created xsi:type="dcterms:W3CDTF">2003-12-23T23:27:09Z</dcterms:created>
  <dcterms:modified xsi:type="dcterms:W3CDTF">2014-10-26T14:51:11Z</dcterms:modified>
  <cp:category/>
  <cp:version/>
  <cp:contentType/>
  <cp:contentStatus/>
</cp:coreProperties>
</file>